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HannahRowe\Downloads\"/>
    </mc:Choice>
  </mc:AlternateContent>
  <xr:revisionPtr revIDLastSave="0" documentId="8_{4B3AA651-A95B-4F81-9F14-52239EF1AD4A}" xr6:coauthVersionLast="47" xr6:coauthVersionMax="47" xr10:uidLastSave="{00000000-0000-0000-0000-000000000000}"/>
  <bookViews>
    <workbookView xWindow="-110" yWindow="-110" windowWidth="19420" windowHeight="10300" xr2:uid="{1776DE30-B879-4EE2-BC98-6F16BFF6DEEA}"/>
  </bookViews>
  <sheets>
    <sheet name="Sheet1" sheetId="1" r:id="rId1"/>
  </sheets>
  <externalReferences>
    <externalReference r:id="rId2"/>
  </externalReferences>
  <definedNames>
    <definedName name="api_ver">'[1]detailed elements'!$B$2</definedName>
    <definedName name="api_version">Sheet1!$A$2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0" i="1" l="1"/>
  <c r="A2" i="1"/>
  <c r="M50" i="1" s="1"/>
  <c r="AY349" i="1"/>
  <c r="AX349" i="1"/>
  <c r="AM349" i="1"/>
  <c r="AI349" i="1"/>
  <c r="AY348" i="1"/>
  <c r="AX348" i="1"/>
  <c r="AM348" i="1"/>
  <c r="AI348" i="1"/>
  <c r="AY347" i="1"/>
  <c r="AX347" i="1"/>
  <c r="AM347" i="1"/>
  <c r="AI347" i="1"/>
  <c r="AY346" i="1"/>
  <c r="AX346" i="1"/>
  <c r="AM346" i="1"/>
  <c r="AI346" i="1"/>
  <c r="AY345" i="1"/>
  <c r="AX345" i="1"/>
  <c r="AM345" i="1"/>
  <c r="AI345" i="1"/>
  <c r="AY344" i="1"/>
  <c r="AX344" i="1"/>
  <c r="AM344" i="1"/>
  <c r="AI344" i="1"/>
  <c r="AY343" i="1"/>
  <c r="AX343" i="1"/>
  <c r="AM343" i="1"/>
  <c r="AI343" i="1"/>
  <c r="AY342" i="1"/>
  <c r="AX342" i="1"/>
  <c r="AM342" i="1"/>
  <c r="AI342" i="1"/>
  <c r="AY341" i="1"/>
  <c r="AX341" i="1"/>
  <c r="AM341" i="1"/>
  <c r="AI341" i="1"/>
  <c r="AY340" i="1"/>
  <c r="AX340" i="1"/>
  <c r="AM340" i="1"/>
  <c r="AI340" i="1"/>
  <c r="AY339" i="1"/>
  <c r="AX339" i="1"/>
  <c r="AM339" i="1"/>
  <c r="AI339" i="1"/>
  <c r="AY338" i="1"/>
  <c r="AX338" i="1"/>
  <c r="AM338" i="1"/>
  <c r="AI338" i="1"/>
  <c r="AY337" i="1"/>
  <c r="AX337" i="1"/>
  <c r="AM337" i="1"/>
  <c r="AI337" i="1"/>
  <c r="AY336" i="1"/>
  <c r="AX336" i="1"/>
  <c r="AM336" i="1"/>
  <c r="AI336" i="1"/>
  <c r="AY333" i="1"/>
  <c r="AX333" i="1"/>
  <c r="AM333" i="1"/>
  <c r="AI333" i="1"/>
  <c r="AY332" i="1"/>
  <c r="AX332" i="1"/>
  <c r="AM332" i="1"/>
  <c r="AI332" i="1"/>
  <c r="AY331" i="1"/>
  <c r="AX331" i="1"/>
  <c r="AM331" i="1"/>
  <c r="AI331" i="1"/>
  <c r="AY328" i="1"/>
  <c r="AX328" i="1"/>
  <c r="AM328" i="1"/>
  <c r="AI328" i="1"/>
  <c r="AY327" i="1"/>
  <c r="AX327" i="1"/>
  <c r="AM327" i="1"/>
  <c r="AI327" i="1"/>
  <c r="AY326" i="1"/>
  <c r="AX326" i="1"/>
  <c r="AM326" i="1"/>
  <c r="AI326" i="1"/>
  <c r="AY325" i="1"/>
  <c r="AX325" i="1"/>
  <c r="AM325" i="1"/>
  <c r="AI325" i="1"/>
  <c r="AY324" i="1"/>
  <c r="AX324" i="1"/>
  <c r="AM324" i="1"/>
  <c r="AI324" i="1"/>
  <c r="AY322" i="1"/>
  <c r="AX322" i="1"/>
  <c r="AM322" i="1"/>
  <c r="AI322" i="1"/>
  <c r="AY321" i="1"/>
  <c r="AX321" i="1"/>
  <c r="AM321" i="1"/>
  <c r="AI321" i="1"/>
  <c r="AY320" i="1"/>
  <c r="AX320" i="1"/>
  <c r="AM320" i="1"/>
  <c r="AI320" i="1"/>
  <c r="AY319" i="1"/>
  <c r="AX319" i="1"/>
  <c r="AM319" i="1"/>
  <c r="AI319" i="1"/>
  <c r="AY318" i="1"/>
  <c r="AX318" i="1"/>
  <c r="AM318" i="1"/>
  <c r="AI318" i="1"/>
  <c r="AY317" i="1"/>
  <c r="AX317" i="1"/>
  <c r="AM317" i="1"/>
  <c r="AI317" i="1"/>
  <c r="AY316" i="1"/>
  <c r="AX316" i="1"/>
  <c r="AM316" i="1"/>
  <c r="AI316" i="1"/>
  <c r="AY315" i="1"/>
  <c r="AX315" i="1"/>
  <c r="AM315" i="1"/>
  <c r="AI315" i="1"/>
  <c r="AY314" i="1"/>
  <c r="AX314" i="1"/>
  <c r="AM314" i="1"/>
  <c r="AI314" i="1"/>
  <c r="AY313" i="1"/>
  <c r="AX313" i="1"/>
  <c r="AM313" i="1"/>
  <c r="AI313" i="1"/>
  <c r="AY312" i="1"/>
  <c r="AX312" i="1"/>
  <c r="AM312" i="1"/>
  <c r="AI312" i="1"/>
  <c r="AY311" i="1"/>
  <c r="AX311" i="1"/>
  <c r="AM311" i="1"/>
  <c r="AI311" i="1"/>
  <c r="AY310" i="1"/>
  <c r="AX310" i="1"/>
  <c r="AM310" i="1"/>
  <c r="AI310" i="1"/>
  <c r="AY308" i="1"/>
  <c r="AX308" i="1"/>
  <c r="AM308" i="1"/>
  <c r="AI308" i="1"/>
  <c r="AY307" i="1"/>
  <c r="AX307" i="1"/>
  <c r="AM307" i="1"/>
  <c r="AI307" i="1"/>
  <c r="AY306" i="1"/>
  <c r="AX306" i="1"/>
  <c r="AM306" i="1"/>
  <c r="AI306" i="1"/>
  <c r="AY305" i="1"/>
  <c r="AX305" i="1"/>
  <c r="AM305" i="1"/>
  <c r="AI305" i="1"/>
  <c r="AY304" i="1"/>
  <c r="AX304" i="1"/>
  <c r="AM304" i="1"/>
  <c r="AI304" i="1"/>
  <c r="AY303" i="1"/>
  <c r="AX303" i="1"/>
  <c r="AM303" i="1"/>
  <c r="AI303" i="1"/>
  <c r="AY302" i="1"/>
  <c r="AX302" i="1"/>
  <c r="AM302" i="1"/>
  <c r="AI302" i="1"/>
  <c r="AY301" i="1"/>
  <c r="AX301" i="1"/>
  <c r="AM301" i="1"/>
  <c r="AI301" i="1"/>
  <c r="AY300" i="1"/>
  <c r="AX300" i="1"/>
  <c r="AM300" i="1"/>
  <c r="AI300" i="1"/>
  <c r="AY299" i="1"/>
  <c r="AX299" i="1"/>
  <c r="AM299" i="1"/>
  <c r="AI299" i="1"/>
  <c r="AY298" i="1"/>
  <c r="AX298" i="1"/>
  <c r="AM298" i="1"/>
  <c r="AI298" i="1"/>
  <c r="AY297" i="1"/>
  <c r="AX297" i="1"/>
  <c r="AM297" i="1"/>
  <c r="AI297" i="1"/>
  <c r="AY296" i="1"/>
  <c r="AX296" i="1"/>
  <c r="AM296" i="1"/>
  <c r="AI296" i="1"/>
  <c r="AY295" i="1"/>
  <c r="AX295" i="1"/>
  <c r="AM295" i="1"/>
  <c r="AI295" i="1"/>
  <c r="AY293" i="1"/>
  <c r="AX293" i="1"/>
  <c r="AM293" i="1"/>
  <c r="AI293" i="1"/>
  <c r="AY292" i="1"/>
  <c r="AX292" i="1"/>
  <c r="AM292" i="1"/>
  <c r="AI292" i="1"/>
  <c r="AY291" i="1"/>
  <c r="AX291" i="1"/>
  <c r="AM291" i="1"/>
  <c r="AI291" i="1"/>
  <c r="AY290" i="1"/>
  <c r="AX290" i="1"/>
  <c r="AM290" i="1"/>
  <c r="AI290" i="1"/>
  <c r="AY289" i="1"/>
  <c r="AX289" i="1"/>
  <c r="AM289" i="1"/>
  <c r="AI289" i="1"/>
  <c r="AY288" i="1"/>
  <c r="AX288" i="1"/>
  <c r="AM288" i="1"/>
  <c r="AI288" i="1"/>
  <c r="AY287" i="1"/>
  <c r="AX287" i="1"/>
  <c r="AM287" i="1"/>
  <c r="AI287" i="1"/>
  <c r="AY286" i="1"/>
  <c r="AX286" i="1"/>
  <c r="AM286" i="1"/>
  <c r="AI286" i="1"/>
  <c r="AY285" i="1"/>
  <c r="AX285" i="1"/>
  <c r="AM285" i="1"/>
  <c r="AI285" i="1"/>
  <c r="AY284" i="1"/>
  <c r="AX284" i="1"/>
  <c r="AM284" i="1"/>
  <c r="AI284" i="1"/>
  <c r="AY283" i="1"/>
  <c r="AX283" i="1"/>
  <c r="AM283" i="1"/>
  <c r="AI283" i="1"/>
  <c r="AY282" i="1"/>
  <c r="AX282" i="1"/>
  <c r="AM282" i="1"/>
  <c r="AI282" i="1"/>
  <c r="AY281" i="1"/>
  <c r="AX281" i="1"/>
  <c r="AM281" i="1"/>
  <c r="AI281" i="1"/>
  <c r="AY278" i="1"/>
  <c r="AX278" i="1"/>
  <c r="AM278" i="1"/>
  <c r="AI278" i="1"/>
  <c r="AY277" i="1"/>
  <c r="AX277" i="1"/>
  <c r="AM277" i="1"/>
  <c r="AI277" i="1"/>
  <c r="AY276" i="1"/>
  <c r="AX276" i="1"/>
  <c r="AM276" i="1"/>
  <c r="AI276" i="1"/>
  <c r="AY275" i="1"/>
  <c r="AX275" i="1"/>
  <c r="AM275" i="1"/>
  <c r="AI275" i="1"/>
  <c r="AY274" i="1"/>
  <c r="AX274" i="1"/>
  <c r="AM274" i="1"/>
  <c r="AI274" i="1"/>
  <c r="AY273" i="1"/>
  <c r="AX273" i="1"/>
  <c r="AM273" i="1"/>
  <c r="AI273" i="1"/>
  <c r="AY272" i="1"/>
  <c r="AX272" i="1"/>
  <c r="AM272" i="1"/>
  <c r="AI272" i="1"/>
  <c r="AY271" i="1"/>
  <c r="AX271" i="1"/>
  <c r="AM271" i="1"/>
  <c r="AI271" i="1"/>
  <c r="AY270" i="1"/>
  <c r="AX270" i="1"/>
  <c r="AM270" i="1"/>
  <c r="AI270" i="1"/>
  <c r="AY269" i="1"/>
  <c r="AX269" i="1"/>
  <c r="AM269" i="1"/>
  <c r="AI269" i="1"/>
  <c r="AY268" i="1"/>
  <c r="AX268" i="1"/>
  <c r="AM268" i="1"/>
  <c r="AI268" i="1"/>
  <c r="AY267" i="1"/>
  <c r="AX267" i="1"/>
  <c r="AM267" i="1"/>
  <c r="AI267" i="1"/>
  <c r="AY266" i="1"/>
  <c r="AX266" i="1"/>
  <c r="AM266" i="1"/>
  <c r="AI266" i="1"/>
  <c r="AY265" i="1"/>
  <c r="AX265" i="1"/>
  <c r="AM265" i="1"/>
  <c r="AI265" i="1"/>
  <c r="AY264" i="1"/>
  <c r="AX264" i="1"/>
  <c r="AM264" i="1"/>
  <c r="AI264" i="1"/>
  <c r="AY263" i="1"/>
  <c r="AX263" i="1"/>
  <c r="AM263" i="1"/>
  <c r="AI263" i="1"/>
  <c r="AY262" i="1"/>
  <c r="AX262" i="1"/>
  <c r="AM262" i="1"/>
  <c r="AI262" i="1"/>
  <c r="AY261" i="1"/>
  <c r="AX261" i="1"/>
  <c r="AM261" i="1"/>
  <c r="AI261" i="1"/>
  <c r="AY257" i="1"/>
  <c r="AX257" i="1"/>
  <c r="AM257" i="1"/>
  <c r="AI257" i="1"/>
  <c r="AY256" i="1"/>
  <c r="AX256" i="1"/>
  <c r="AM256" i="1"/>
  <c r="AI256" i="1"/>
  <c r="AY255" i="1"/>
  <c r="AX255" i="1"/>
  <c r="AM255" i="1"/>
  <c r="AI255" i="1"/>
  <c r="AY254" i="1"/>
  <c r="AX254" i="1"/>
  <c r="AI254" i="1"/>
  <c r="AV252" i="1"/>
  <c r="AU252" i="1"/>
  <c r="AM250" i="1"/>
  <c r="AI250" i="1"/>
  <c r="AM249" i="1"/>
  <c r="AI249" i="1"/>
  <c r="AM246" i="1"/>
  <c r="AI246" i="1"/>
  <c r="AM245" i="1"/>
  <c r="AH245" i="1"/>
  <c r="AI245" i="1" s="1"/>
  <c r="AM244" i="1"/>
  <c r="AI244" i="1"/>
  <c r="AM243" i="1"/>
  <c r="AI243" i="1"/>
  <c r="AM242" i="1"/>
  <c r="AI242" i="1"/>
  <c r="AM239" i="1"/>
  <c r="AI239" i="1"/>
  <c r="BD238" i="1"/>
  <c r="BC238" i="1"/>
  <c r="BB238" i="1"/>
  <c r="BA238" i="1"/>
  <c r="AZ238" i="1"/>
  <c r="AY238" i="1"/>
  <c r="AX238" i="1"/>
  <c r="AW238" i="1"/>
  <c r="AV238" i="1"/>
  <c r="AU238" i="1"/>
  <c r="AT238" i="1"/>
  <c r="AS238" i="1"/>
  <c r="AR238" i="1"/>
  <c r="AQ238" i="1"/>
  <c r="AP238" i="1"/>
  <c r="AN238" i="1"/>
  <c r="AM238" i="1"/>
  <c r="AL238" i="1"/>
  <c r="AK238" i="1"/>
  <c r="AJ238" i="1"/>
  <c r="AH238" i="1"/>
  <c r="AI238" i="1" s="1"/>
  <c r="AG238" i="1"/>
  <c r="AF238" i="1"/>
  <c r="AE238" i="1"/>
  <c r="AD238" i="1"/>
  <c r="AC238" i="1"/>
  <c r="AB238" i="1"/>
  <c r="AA238" i="1"/>
  <c r="Z238" i="1"/>
  <c r="Y238" i="1"/>
  <c r="X238" i="1"/>
  <c r="W238" i="1"/>
  <c r="V238" i="1"/>
  <c r="T238" i="1"/>
  <c r="S238" i="1"/>
  <c r="R238" i="1"/>
  <c r="Q238" i="1"/>
  <c r="P238" i="1"/>
  <c r="O238" i="1"/>
  <c r="N238" i="1"/>
  <c r="M238" i="1"/>
  <c r="L238" i="1"/>
  <c r="J238" i="1"/>
  <c r="I238" i="1"/>
  <c r="H238" i="1"/>
  <c r="G238" i="1"/>
  <c r="F238" i="1"/>
  <c r="E238" i="1"/>
  <c r="D238" i="1"/>
  <c r="C238" i="1"/>
  <c r="AM237" i="1"/>
  <c r="AI237" i="1"/>
  <c r="AM220" i="1"/>
  <c r="AI220" i="1"/>
  <c r="AM219" i="1"/>
  <c r="AM218" i="1"/>
  <c r="AM217" i="1"/>
  <c r="AM216" i="1"/>
  <c r="AM215" i="1"/>
  <c r="AM213" i="1"/>
  <c r="AM212" i="1"/>
  <c r="AM211" i="1"/>
  <c r="AI211" i="1"/>
  <c r="AM208" i="1"/>
  <c r="AI208" i="1"/>
  <c r="AM207" i="1"/>
  <c r="AI207" i="1"/>
  <c r="AM206" i="1"/>
  <c r="AI206" i="1"/>
  <c r="AM205" i="1"/>
  <c r="AI205" i="1"/>
  <c r="AM204" i="1"/>
  <c r="AI204" i="1"/>
  <c r="AM203" i="1"/>
  <c r="AI203" i="1"/>
  <c r="AI202" i="1"/>
  <c r="AM201" i="1"/>
  <c r="AI201" i="1"/>
  <c r="AM200" i="1"/>
  <c r="AI200" i="1"/>
  <c r="AM199" i="1"/>
  <c r="AI199" i="1"/>
  <c r="AM196" i="1"/>
  <c r="AI196" i="1"/>
  <c r="AM195" i="1"/>
  <c r="AI195" i="1"/>
  <c r="AM194" i="1"/>
  <c r="AI194" i="1"/>
  <c r="AM193" i="1"/>
  <c r="AI193" i="1"/>
  <c r="AM192" i="1"/>
  <c r="AI192" i="1"/>
  <c r="AM191" i="1"/>
  <c r="AI191" i="1"/>
  <c r="AI190" i="1"/>
  <c r="AM189" i="1"/>
  <c r="AI189" i="1"/>
  <c r="AM188" i="1"/>
  <c r="AI188" i="1"/>
  <c r="AM187" i="1"/>
  <c r="AI187" i="1"/>
  <c r="AM184" i="1"/>
  <c r="AI184" i="1"/>
  <c r="AM183" i="1"/>
  <c r="AI183" i="1"/>
  <c r="AM182" i="1"/>
  <c r="AI182" i="1"/>
  <c r="AM181" i="1"/>
  <c r="AI181" i="1"/>
  <c r="AM180" i="1"/>
  <c r="AI180" i="1"/>
  <c r="AM179" i="1"/>
  <c r="AI179" i="1"/>
  <c r="AD179" i="1"/>
  <c r="AI178" i="1"/>
  <c r="AM177" i="1"/>
  <c r="AI177" i="1"/>
  <c r="AM176" i="1"/>
  <c r="AI176" i="1"/>
  <c r="AM175" i="1"/>
  <c r="AI175" i="1"/>
  <c r="AV172" i="1"/>
  <c r="AU172" i="1"/>
  <c r="AH170" i="1"/>
  <c r="AI170" i="1" s="1"/>
  <c r="AI169" i="1"/>
  <c r="AI168" i="1"/>
  <c r="AI166" i="1"/>
  <c r="AM165" i="1"/>
  <c r="AI165" i="1"/>
  <c r="AM164" i="1"/>
  <c r="AI164" i="1"/>
  <c r="AM163" i="1"/>
  <c r="AH163" i="1"/>
  <c r="AI163" i="1" s="1"/>
  <c r="AM162" i="1"/>
  <c r="AI162" i="1"/>
  <c r="AM161" i="1"/>
  <c r="AI161" i="1"/>
  <c r="AM160" i="1"/>
  <c r="AI160" i="1"/>
  <c r="AM159" i="1"/>
  <c r="AI159" i="1"/>
  <c r="AM158" i="1"/>
  <c r="AM157" i="1"/>
  <c r="AI157" i="1"/>
  <c r="AM156" i="1"/>
  <c r="AI156" i="1"/>
  <c r="AM153" i="1"/>
  <c r="AH153" i="1"/>
  <c r="AI153" i="1" s="1"/>
  <c r="AG153" i="1"/>
  <c r="AM152" i="1"/>
  <c r="AI152" i="1"/>
  <c r="AG152" i="1"/>
  <c r="AI151" i="1"/>
  <c r="AG151" i="1"/>
  <c r="AM150" i="1"/>
  <c r="AI150" i="1"/>
  <c r="AG150" i="1"/>
  <c r="AI149" i="1"/>
  <c r="AF149" i="1"/>
  <c r="AG149" i="1" s="1"/>
  <c r="AM148" i="1"/>
  <c r="AI148" i="1"/>
  <c r="AG148" i="1"/>
  <c r="AI143" i="1"/>
  <c r="AI142" i="1"/>
  <c r="D142" i="1"/>
  <c r="AM141" i="1"/>
  <c r="AI141" i="1"/>
  <c r="AI140" i="1"/>
  <c r="AM139" i="1"/>
  <c r="AI139" i="1"/>
  <c r="AM138" i="1"/>
  <c r="AI138" i="1"/>
  <c r="AM137" i="1"/>
  <c r="AI137" i="1"/>
  <c r="AM136" i="1"/>
  <c r="AI136" i="1"/>
  <c r="AM135" i="1"/>
  <c r="AI135" i="1"/>
  <c r="AM134" i="1"/>
  <c r="AI134" i="1"/>
  <c r="AM133" i="1"/>
  <c r="AI133" i="1"/>
  <c r="AM132" i="1"/>
  <c r="AI132" i="1"/>
  <c r="AM131" i="1"/>
  <c r="AI131" i="1"/>
  <c r="AM130" i="1"/>
  <c r="AI130" i="1"/>
  <c r="AM129" i="1"/>
  <c r="AI129" i="1"/>
  <c r="AM128" i="1"/>
  <c r="AI128" i="1"/>
  <c r="AM127" i="1"/>
  <c r="AI127" i="1"/>
  <c r="AI126" i="1"/>
  <c r="AM125" i="1"/>
  <c r="AI125" i="1"/>
  <c r="AM124" i="1"/>
  <c r="AI124" i="1"/>
  <c r="AI123" i="1"/>
  <c r="J123" i="1"/>
  <c r="AM122" i="1"/>
  <c r="AI122" i="1"/>
  <c r="AM121" i="1"/>
  <c r="AI121" i="1"/>
  <c r="AI120" i="1"/>
  <c r="AI119" i="1"/>
  <c r="AM115" i="1"/>
  <c r="AI115" i="1"/>
  <c r="D115" i="1"/>
  <c r="AM114" i="1"/>
  <c r="AI114" i="1"/>
  <c r="AM112" i="1"/>
  <c r="AI112" i="1"/>
  <c r="AM110" i="1"/>
  <c r="AI110" i="1"/>
  <c r="AM109" i="1"/>
  <c r="AI109" i="1"/>
  <c r="AM107" i="1"/>
  <c r="AI107" i="1"/>
  <c r="AM106" i="1"/>
  <c r="AH106" i="1"/>
  <c r="AI106" i="1" s="1"/>
  <c r="AM105" i="1"/>
  <c r="AI105" i="1"/>
  <c r="AI104" i="1"/>
  <c r="AM103" i="1"/>
  <c r="AI103" i="1"/>
  <c r="AM102" i="1"/>
  <c r="AI102" i="1"/>
  <c r="AM101" i="1"/>
  <c r="AI101" i="1"/>
  <c r="AM100" i="1"/>
  <c r="AM99" i="1"/>
  <c r="AM97" i="1"/>
  <c r="AM96" i="1"/>
  <c r="AM94" i="1"/>
  <c r="AI94" i="1"/>
  <c r="AM92" i="1"/>
  <c r="AI92" i="1"/>
  <c r="AM88" i="1"/>
  <c r="AI88" i="1"/>
  <c r="AM85" i="1"/>
  <c r="AI85" i="1"/>
  <c r="AM82" i="1"/>
  <c r="AI82" i="1"/>
  <c r="AM81" i="1"/>
  <c r="AI81" i="1"/>
  <c r="AM80" i="1"/>
  <c r="AI80" i="1"/>
  <c r="AM79" i="1"/>
  <c r="AI79" i="1"/>
  <c r="AM76" i="1"/>
  <c r="AI76" i="1"/>
  <c r="AM75" i="1"/>
  <c r="AI75" i="1"/>
  <c r="AM74" i="1"/>
  <c r="AI74" i="1"/>
  <c r="AM73" i="1"/>
  <c r="AI73" i="1"/>
  <c r="AM70" i="1"/>
  <c r="AI70" i="1"/>
  <c r="AM69" i="1"/>
  <c r="AI69" i="1"/>
  <c r="AM68" i="1"/>
  <c r="AI68" i="1"/>
  <c r="AM67" i="1"/>
  <c r="AI67" i="1"/>
  <c r="AV64" i="1"/>
  <c r="AU64" i="1"/>
  <c r="AM63" i="1"/>
  <c r="AI63" i="1"/>
  <c r="AM62" i="1"/>
  <c r="AI62" i="1"/>
  <c r="AI61" i="1"/>
  <c r="AM59" i="1"/>
  <c r="AI59" i="1"/>
  <c r="AM58" i="1"/>
  <c r="AI58" i="1"/>
  <c r="AM56" i="1"/>
  <c r="AI56" i="1"/>
  <c r="AM55" i="1"/>
  <c r="AI55" i="1"/>
  <c r="AM54" i="1"/>
  <c r="AI54" i="1"/>
  <c r="AM51" i="1"/>
  <c r="AI51" i="1"/>
  <c r="AM49" i="1"/>
  <c r="AI49" i="1"/>
  <c r="Q48" i="1"/>
  <c r="AM47" i="1"/>
  <c r="AI47" i="1"/>
  <c r="AO46" i="1"/>
  <c r="U46" i="1"/>
  <c r="L46" i="1"/>
  <c r="AM45" i="1"/>
  <c r="AI45" i="1"/>
  <c r="BD44" i="1"/>
  <c r="BC44" i="1"/>
  <c r="BB44" i="1"/>
  <c r="BA44" i="1"/>
  <c r="AZ44" i="1"/>
  <c r="AY44" i="1"/>
  <c r="AX44" i="1"/>
  <c r="AW44" i="1"/>
  <c r="AV44" i="1"/>
  <c r="AU44" i="1"/>
  <c r="AT44" i="1"/>
  <c r="AS44" i="1"/>
  <c r="AR44" i="1"/>
  <c r="AQ44" i="1"/>
  <c r="AP44" i="1"/>
  <c r="AN44" i="1"/>
  <c r="AL44" i="1"/>
  <c r="AK44" i="1"/>
  <c r="AH44" i="1"/>
  <c r="AI44" i="1" s="1"/>
  <c r="AG44" i="1"/>
  <c r="AF44" i="1"/>
  <c r="AE44" i="1"/>
  <c r="AD44" i="1"/>
  <c r="AC44" i="1"/>
  <c r="AB44" i="1"/>
  <c r="AA44" i="1"/>
  <c r="Y44" i="1"/>
  <c r="Z44" i="1" s="1"/>
  <c r="X44" i="1"/>
  <c r="W44" i="1"/>
  <c r="V44" i="1"/>
  <c r="T44" i="1"/>
  <c r="S44" i="1"/>
  <c r="R44" i="1"/>
  <c r="Q44" i="1"/>
  <c r="P44" i="1"/>
  <c r="O44" i="1"/>
  <c r="N44" i="1"/>
  <c r="M44" i="1"/>
  <c r="L44" i="1"/>
  <c r="J44" i="1"/>
  <c r="I44" i="1"/>
  <c r="G44" i="1"/>
  <c r="F44" i="1"/>
  <c r="E44" i="1"/>
  <c r="D44" i="1"/>
  <c r="C44" i="1"/>
  <c r="AM40" i="1"/>
  <c r="AM44" i="1" s="1"/>
  <c r="AI40" i="1"/>
  <c r="AM39" i="1"/>
  <c r="AI39" i="1"/>
  <c r="AM37" i="1"/>
  <c r="AI37" i="1"/>
  <c r="AM36" i="1"/>
  <c r="AM34" i="1"/>
  <c r="AI34" i="1"/>
  <c r="AM33" i="1"/>
  <c r="AI33" i="1"/>
  <c r="AM32" i="1"/>
  <c r="AI32" i="1"/>
  <c r="AM31" i="1"/>
  <c r="AI31" i="1"/>
  <c r="AM30" i="1"/>
  <c r="AI30" i="1"/>
  <c r="AM29" i="1"/>
  <c r="AI29" i="1"/>
  <c r="AM28" i="1"/>
  <c r="AI28" i="1"/>
  <c r="AM27" i="1"/>
  <c r="AI27" i="1"/>
  <c r="AM26" i="1"/>
  <c r="AI26" i="1"/>
  <c r="AM22" i="1"/>
  <c r="AI22" i="1"/>
  <c r="AM21" i="1"/>
  <c r="AI21" i="1"/>
  <c r="AM20" i="1"/>
  <c r="AM19" i="1"/>
  <c r="AI19" i="1"/>
  <c r="BD18" i="1"/>
  <c r="BC18" i="1"/>
  <c r="BB18" i="1"/>
  <c r="BA18" i="1"/>
  <c r="AZ18" i="1"/>
  <c r="AY18" i="1"/>
  <c r="AX18" i="1"/>
  <c r="AW18" i="1"/>
  <c r="AV18" i="1"/>
  <c r="AU18" i="1"/>
  <c r="AT18" i="1"/>
  <c r="AS18" i="1"/>
  <c r="AR18" i="1"/>
  <c r="AQ18" i="1"/>
  <c r="AP18" i="1"/>
  <c r="AL18" i="1"/>
  <c r="AK18" i="1"/>
  <c r="AH18" i="1"/>
  <c r="AG18" i="1"/>
  <c r="AF18" i="1"/>
  <c r="AE18" i="1"/>
  <c r="AD18" i="1"/>
  <c r="AC18" i="1"/>
  <c r="AB18" i="1"/>
  <c r="AA18" i="1"/>
  <c r="X18" i="1"/>
  <c r="Y18" i="1" s="1"/>
  <c r="Z18" i="1" s="1"/>
  <c r="W18" i="1"/>
  <c r="V18" i="1"/>
  <c r="T18" i="1"/>
  <c r="S18" i="1"/>
  <c r="R18" i="1"/>
  <c r="Q18" i="1"/>
  <c r="P18" i="1"/>
  <c r="O18" i="1"/>
  <c r="N18" i="1"/>
  <c r="M18" i="1"/>
  <c r="L18" i="1"/>
  <c r="J18" i="1"/>
  <c r="I18" i="1"/>
  <c r="G18" i="1"/>
  <c r="F18" i="1"/>
  <c r="E18" i="1"/>
  <c r="D18" i="1"/>
  <c r="C18" i="1"/>
  <c r="AM15" i="1"/>
  <c r="AM18" i="1" s="1"/>
  <c r="AI15" i="1"/>
  <c r="AI18" i="1" s="1"/>
  <c r="AM13" i="1"/>
  <c r="AI13" i="1"/>
  <c r="AM11" i="1"/>
  <c r="AI11" i="1"/>
  <c r="AM10" i="1"/>
  <c r="AI10" i="1"/>
  <c r="AM9" i="1"/>
  <c r="BD8" i="1"/>
  <c r="AI8" i="1"/>
  <c r="AM7" i="1"/>
  <c r="AI7" i="1"/>
  <c r="AR50" i="1" l="1"/>
  <c r="AH50" i="1"/>
  <c r="AI50" i="1" s="1"/>
  <c r="AE50" i="1"/>
  <c r="K50" i="1"/>
  <c r="O50" i="1"/>
  <c r="N50" i="1"/>
  <c r="BC50" i="1"/>
  <c r="AM149" i="1"/>
  <c r="AN12" i="1"/>
  <c r="AN46" i="1" s="1"/>
  <c r="AK35" i="1"/>
  <c r="Q16" i="1"/>
  <c r="AE68" i="1"/>
  <c r="H17" i="1"/>
  <c r="Q43" i="1"/>
  <c r="AP14" i="1"/>
  <c r="D48" i="1"/>
  <c r="R9" i="1"/>
  <c r="BC41" i="1"/>
  <c r="Q12" i="1"/>
  <c r="Q46" i="1" s="1"/>
  <c r="V12" i="1"/>
  <c r="V46" i="1" s="1"/>
  <c r="AQ12" i="1"/>
  <c r="AQ46" i="1" s="1"/>
  <c r="BD14" i="1"/>
  <c r="AA16" i="1"/>
  <c r="L17" i="1"/>
  <c r="AN35" i="1"/>
  <c r="E38" i="1"/>
  <c r="AH43" i="1"/>
  <c r="AI43" i="1" s="1"/>
  <c r="G48" i="1"/>
  <c r="AW100" i="1"/>
  <c r="A10" i="1"/>
  <c r="M38" i="1"/>
  <c r="C14" i="1"/>
  <c r="AH36" i="1"/>
  <c r="AI36" i="1" s="1"/>
  <c r="E12" i="1"/>
  <c r="E46" i="1" s="1"/>
  <c r="AD12" i="1"/>
  <c r="AD46" i="1" s="1"/>
  <c r="AY12" i="1"/>
  <c r="AY46" i="1" s="1"/>
  <c r="F14" i="1"/>
  <c r="AQ16" i="1"/>
  <c r="AH17" i="1"/>
  <c r="BC20" i="1"/>
  <c r="AL38" i="1"/>
  <c r="C41" i="1"/>
  <c r="AV42" i="1"/>
  <c r="K47" i="1"/>
  <c r="AZ48" i="1"/>
  <c r="A135" i="1"/>
  <c r="AU12" i="1"/>
  <c r="AU46" i="1" s="1"/>
  <c r="W42" i="1"/>
  <c r="C12" i="1"/>
  <c r="C46" i="1" s="1"/>
  <c r="X17" i="1"/>
  <c r="AO48" i="1"/>
  <c r="AG61" i="1"/>
  <c r="A9" i="1"/>
  <c r="G12" i="1"/>
  <c r="G46" i="1" s="1"/>
  <c r="AF12" i="1"/>
  <c r="AF46" i="1" s="1"/>
  <c r="BC12" i="1"/>
  <c r="BC46" i="1" s="1"/>
  <c r="O14" i="1"/>
  <c r="BA16" i="1"/>
  <c r="AL17" i="1"/>
  <c r="G41" i="1"/>
  <c r="AY42" i="1"/>
  <c r="AE16" i="1"/>
  <c r="AW12" i="1"/>
  <c r="AW46" i="1" s="1"/>
  <c r="Z42" i="1"/>
  <c r="A7" i="1"/>
  <c r="M9" i="1"/>
  <c r="M12" i="1"/>
  <c r="M46" i="1" s="1"/>
  <c r="AH12" i="1"/>
  <c r="AH46" i="1" s="1"/>
  <c r="AI46" i="1" s="1"/>
  <c r="R14" i="1"/>
  <c r="E16" i="1"/>
  <c r="BD16" i="1"/>
  <c r="AU17" i="1"/>
  <c r="A30" i="1"/>
  <c r="D35" i="1"/>
  <c r="AB41" i="1"/>
  <c r="X12" i="1"/>
  <c r="X46" i="1" s="1"/>
  <c r="V17" i="1"/>
  <c r="AP43" i="1"/>
  <c r="Z12" i="1"/>
  <c r="Z46" i="1" s="1"/>
  <c r="AN16" i="1"/>
  <c r="AT22" i="1"/>
  <c r="AD38" i="1"/>
  <c r="O9" i="1"/>
  <c r="A11" i="1"/>
  <c r="O12" i="1"/>
  <c r="O46" i="1" s="1"/>
  <c r="AL12" i="1"/>
  <c r="AL46" i="1" s="1"/>
  <c r="A13" i="1"/>
  <c r="AE14" i="1"/>
  <c r="O16" i="1"/>
  <c r="AX17" i="1"/>
  <c r="A28" i="1"/>
  <c r="H35" i="1"/>
  <c r="AF41" i="1"/>
  <c r="I43" i="1"/>
  <c r="AK108" i="1"/>
  <c r="AY111" i="1"/>
  <c r="K7" i="1"/>
  <c r="N9" i="1"/>
  <c r="AT9" i="1"/>
  <c r="D12" i="1"/>
  <c r="D46" i="1" s="1"/>
  <c r="N12" i="1"/>
  <c r="N46" i="1" s="1"/>
  <c r="W12" i="1"/>
  <c r="W46" i="1" s="1"/>
  <c r="AE12" i="1"/>
  <c r="AE46" i="1" s="1"/>
  <c r="AM12" i="1"/>
  <c r="AM46" i="1" s="1"/>
  <c r="AV12" i="1"/>
  <c r="AV46" i="1" s="1"/>
  <c r="BD12" i="1"/>
  <c r="BD46" i="1" s="1"/>
  <c r="A14" i="1"/>
  <c r="P14" i="1"/>
  <c r="P48" i="1" s="1"/>
  <c r="AK14" i="1"/>
  <c r="BE14" i="1"/>
  <c r="C16" i="1"/>
  <c r="P16" i="1"/>
  <c r="AC16" i="1"/>
  <c r="AO16" i="1"/>
  <c r="BC16" i="1"/>
  <c r="J17" i="1"/>
  <c r="W17" i="1"/>
  <c r="AJ17" i="1"/>
  <c r="AV17" i="1"/>
  <c r="A19" i="1"/>
  <c r="BB22" i="1"/>
  <c r="A26" i="1"/>
  <c r="G35" i="1"/>
  <c r="AM35" i="1"/>
  <c r="L38" i="1"/>
  <c r="AK38" i="1"/>
  <c r="D41" i="1"/>
  <c r="AE41" i="1"/>
  <c r="BD41" i="1"/>
  <c r="X42" i="1"/>
  <c r="AX42" i="1"/>
  <c r="O43" i="1"/>
  <c r="AO43" i="1"/>
  <c r="F48" i="1"/>
  <c r="AY48" i="1"/>
  <c r="AY56" i="1"/>
  <c r="A237" i="1"/>
  <c r="P9" i="1"/>
  <c r="F12" i="1"/>
  <c r="F46" i="1" s="1"/>
  <c r="P12" i="1"/>
  <c r="P46" i="1" s="1"/>
  <c r="Y12" i="1"/>
  <c r="Y46" i="1" s="1"/>
  <c r="AG12" i="1"/>
  <c r="AG46" i="1" s="1"/>
  <c r="AP12" i="1"/>
  <c r="AP46" i="1" s="1"/>
  <c r="AX12" i="1"/>
  <c r="AX46" i="1" s="1"/>
  <c r="E14" i="1"/>
  <c r="T14" i="1"/>
  <c r="AQ14" i="1"/>
  <c r="G16" i="1"/>
  <c r="S16" i="1"/>
  <c r="AF16" i="1"/>
  <c r="AS16" i="1"/>
  <c r="N17" i="1"/>
  <c r="Z17" i="1"/>
  <c r="AM17" i="1"/>
  <c r="AZ17" i="1"/>
  <c r="K28" i="1"/>
  <c r="A34" i="1"/>
  <c r="L35" i="1"/>
  <c r="AQ35" i="1"/>
  <c r="N38" i="1"/>
  <c r="AN38" i="1"/>
  <c r="I41" i="1"/>
  <c r="C42" i="1"/>
  <c r="AD42" i="1"/>
  <c r="BC42" i="1"/>
  <c r="R43" i="1"/>
  <c r="AS43" i="1"/>
  <c r="U47" i="1"/>
  <c r="A53" i="1"/>
  <c r="A133" i="1"/>
  <c r="AT14" i="1"/>
  <c r="H16" i="1"/>
  <c r="AG16" i="1"/>
  <c r="A17" i="1"/>
  <c r="AB17" i="1"/>
  <c r="AN17" i="1"/>
  <c r="BB17" i="1"/>
  <c r="R35" i="1"/>
  <c r="BA35" i="1"/>
  <c r="Q38" i="1"/>
  <c r="AR38" i="1"/>
  <c r="P41" i="1"/>
  <c r="AO41" i="1"/>
  <c r="J42" i="1"/>
  <c r="V43" i="1"/>
  <c r="AU43" i="1"/>
  <c r="S48" i="1"/>
  <c r="A49" i="1"/>
  <c r="I68" i="1"/>
  <c r="BA106" i="1"/>
  <c r="V144" i="1"/>
  <c r="V14" i="1"/>
  <c r="K15" i="1"/>
  <c r="U16" i="1"/>
  <c r="AU16" i="1"/>
  <c r="O17" i="1"/>
  <c r="A6" i="1"/>
  <c r="I9" i="1"/>
  <c r="Y9" i="1"/>
  <c r="K10" i="1"/>
  <c r="H12" i="1"/>
  <c r="H46" i="1" s="1"/>
  <c r="R12" i="1"/>
  <c r="R46" i="1" s="1"/>
  <c r="AA12" i="1"/>
  <c r="AA46" i="1" s="1"/>
  <c r="AI12" i="1"/>
  <c r="AR12" i="1"/>
  <c r="AR46" i="1" s="1"/>
  <c r="AZ12" i="1"/>
  <c r="AZ46" i="1" s="1"/>
  <c r="G14" i="1"/>
  <c r="Y14" i="1"/>
  <c r="AV14" i="1"/>
  <c r="I16" i="1"/>
  <c r="W16" i="1"/>
  <c r="AI16" i="1"/>
  <c r="AV16" i="1"/>
  <c r="D17" i="1"/>
  <c r="P17" i="1"/>
  <c r="AD17" i="1"/>
  <c r="AP17" i="1"/>
  <c r="BC17" i="1"/>
  <c r="I20" i="1"/>
  <c r="A22" i="1"/>
  <c r="W35" i="1"/>
  <c r="BB35" i="1"/>
  <c r="X38" i="1"/>
  <c r="AW38" i="1"/>
  <c r="Q41" i="1"/>
  <c r="AQ41" i="1"/>
  <c r="K42" i="1"/>
  <c r="AL42" i="1"/>
  <c r="A43" i="1"/>
  <c r="AC43" i="1"/>
  <c r="BB43" i="1"/>
  <c r="AH48" i="1"/>
  <c r="AI48" i="1" s="1"/>
  <c r="J56" i="1"/>
  <c r="AR352" i="1"/>
  <c r="AE352" i="1"/>
  <c r="G352" i="1"/>
  <c r="AQ258" i="1"/>
  <c r="AH258" i="1"/>
  <c r="X258" i="1"/>
  <c r="N258" i="1"/>
  <c r="E258" i="1"/>
  <c r="U215" i="1"/>
  <c r="U207" i="1"/>
  <c r="AT205" i="1"/>
  <c r="U203" i="1"/>
  <c r="U200" i="1"/>
  <c r="U196" i="1"/>
  <c r="D176" i="1"/>
  <c r="G170" i="1"/>
  <c r="A169" i="1"/>
  <c r="AT163" i="1"/>
  <c r="J163" i="1"/>
  <c r="G161" i="1"/>
  <c r="U160" i="1"/>
  <c r="AT158" i="1"/>
  <c r="G158" i="1"/>
  <c r="AO157" i="1"/>
  <c r="C157" i="1"/>
  <c r="BD145" i="1"/>
  <c r="AV145" i="1"/>
  <c r="AN145" i="1"/>
  <c r="AF145" i="1"/>
  <c r="X145" i="1"/>
  <c r="I145" i="1"/>
  <c r="AW144" i="1"/>
  <c r="AO144" i="1"/>
  <c r="AG144" i="1"/>
  <c r="Y144" i="1"/>
  <c r="Q144" i="1"/>
  <c r="E144" i="1"/>
  <c r="AK143" i="1"/>
  <c r="A143" i="1"/>
  <c r="AF142" i="1"/>
  <c r="AM142" i="1" s="1"/>
  <c r="AM352" i="1"/>
  <c r="AD352" i="1"/>
  <c r="F352" i="1"/>
  <c r="BC258" i="1"/>
  <c r="AP258" i="1"/>
  <c r="AG258" i="1"/>
  <c r="W258" i="1"/>
  <c r="M258" i="1"/>
  <c r="D258" i="1"/>
  <c r="A238" i="1"/>
  <c r="U219" i="1"/>
  <c r="AV212" i="1"/>
  <c r="AD204" i="1"/>
  <c r="R200" i="1"/>
  <c r="U191" i="1"/>
  <c r="U188" i="1"/>
  <c r="V176" i="1"/>
  <c r="C176" i="1"/>
  <c r="A171" i="1"/>
  <c r="F170" i="1"/>
  <c r="U165" i="1"/>
  <c r="AQ163" i="1"/>
  <c r="A163" i="1"/>
  <c r="D161" i="1"/>
  <c r="AO158" i="1"/>
  <c r="F158" i="1"/>
  <c r="A157" i="1"/>
  <c r="R153" i="1"/>
  <c r="BC145" i="1"/>
  <c r="AU145" i="1"/>
  <c r="AM145" i="1"/>
  <c r="AE145" i="1"/>
  <c r="W145" i="1"/>
  <c r="H145" i="1"/>
  <c r="BD144" i="1"/>
  <c r="AV144" i="1"/>
  <c r="AN144" i="1"/>
  <c r="AF144" i="1"/>
  <c r="X144" i="1"/>
  <c r="P144" i="1"/>
  <c r="D144" i="1"/>
  <c r="AE142" i="1"/>
  <c r="X137" i="1"/>
  <c r="A134" i="1"/>
  <c r="BC352" i="1"/>
  <c r="AK352" i="1"/>
  <c r="R352" i="1"/>
  <c r="D352" i="1"/>
  <c r="BB258" i="1"/>
  <c r="AO258" i="1"/>
  <c r="AF258" i="1"/>
  <c r="V258" i="1"/>
  <c r="L258" i="1"/>
  <c r="C258" i="1"/>
  <c r="AU212" i="1"/>
  <c r="U204" i="1"/>
  <c r="I200" i="1"/>
  <c r="U194" i="1"/>
  <c r="R189" i="1"/>
  <c r="R188" i="1"/>
  <c r="R180" i="1"/>
  <c r="AY176" i="1"/>
  <c r="R176" i="1"/>
  <c r="A176" i="1"/>
  <c r="D170" i="1"/>
  <c r="A165" i="1"/>
  <c r="R164" i="1"/>
  <c r="AP163" i="1"/>
  <c r="AK161" i="1"/>
  <c r="D158" i="1"/>
  <c r="AK157" i="1"/>
  <c r="J153" i="1"/>
  <c r="BB145" i="1"/>
  <c r="AT145" i="1"/>
  <c r="AL145" i="1"/>
  <c r="AD145" i="1"/>
  <c r="V145" i="1"/>
  <c r="G145" i="1"/>
  <c r="BC144" i="1"/>
  <c r="AU144" i="1"/>
  <c r="AM144" i="1"/>
  <c r="AE144" i="1"/>
  <c r="W144" i="1"/>
  <c r="L144" i="1"/>
  <c r="C144" i="1"/>
  <c r="AG143" i="1"/>
  <c r="X142" i="1"/>
  <c r="X141" i="1"/>
  <c r="AK140" i="1"/>
  <c r="AU138" i="1"/>
  <c r="A137" i="1"/>
  <c r="AE136" i="1"/>
  <c r="AO135" i="1"/>
  <c r="X133" i="1"/>
  <c r="AE132" i="1"/>
  <c r="AK130" i="1"/>
  <c r="A128" i="1"/>
  <c r="AE123" i="1"/>
  <c r="F359" i="1"/>
  <c r="BB352" i="1"/>
  <c r="AJ352" i="1"/>
  <c r="O352" i="1"/>
  <c r="C352" i="1"/>
  <c r="AN258" i="1"/>
  <c r="AE258" i="1"/>
  <c r="T258" i="1"/>
  <c r="J258" i="1"/>
  <c r="A258" i="1"/>
  <c r="A214" i="1"/>
  <c r="U208" i="1"/>
  <c r="AD205" i="1"/>
  <c r="AV200" i="1"/>
  <c r="A200" i="1"/>
  <c r="U192" i="1"/>
  <c r="J188" i="1"/>
  <c r="A178" i="1"/>
  <c r="AV176" i="1"/>
  <c r="P176" i="1"/>
  <c r="L362" i="1"/>
  <c r="AI352" i="1"/>
  <c r="N352" i="1"/>
  <c r="A352" i="1"/>
  <c r="AM258" i="1"/>
  <c r="AD258" i="1"/>
  <c r="R258" i="1"/>
  <c r="I258" i="1"/>
  <c r="U216" i="1"/>
  <c r="U212" i="1"/>
  <c r="A202" i="1"/>
  <c r="AU200" i="1"/>
  <c r="R192" i="1"/>
  <c r="I188" i="1"/>
  <c r="AU176" i="1"/>
  <c r="J176" i="1"/>
  <c r="A170" i="1"/>
  <c r="A168" i="1"/>
  <c r="J164" i="1"/>
  <c r="U161" i="1"/>
  <c r="U158" i="1"/>
  <c r="A158" i="1"/>
  <c r="U157" i="1"/>
  <c r="AO153" i="1"/>
  <c r="A153" i="1"/>
  <c r="F149" i="1"/>
  <c r="AZ145" i="1"/>
  <c r="AR145" i="1"/>
  <c r="AJ145" i="1"/>
  <c r="AB145" i="1"/>
  <c r="T145" i="1"/>
  <c r="E145" i="1"/>
  <c r="BA144" i="1"/>
  <c r="AS144" i="1"/>
  <c r="AK144" i="1"/>
  <c r="AC144" i="1"/>
  <c r="U144" i="1"/>
  <c r="J144" i="1"/>
  <c r="AE143" i="1"/>
  <c r="A142" i="1"/>
  <c r="A141" i="1"/>
  <c r="AG140" i="1"/>
  <c r="AO137" i="1"/>
  <c r="R136" i="1"/>
  <c r="AK135" i="1"/>
  <c r="AU133" i="1"/>
  <c r="X131" i="1"/>
  <c r="AE130" i="1"/>
  <c r="A129" i="1"/>
  <c r="AO123" i="1"/>
  <c r="AE119" i="1"/>
  <c r="BB116" i="1"/>
  <c r="AH352" i="1"/>
  <c r="M352" i="1"/>
  <c r="AT258" i="1"/>
  <c r="AK258" i="1"/>
  <c r="AC258" i="1"/>
  <c r="Q258" i="1"/>
  <c r="H258" i="1"/>
  <c r="U220" i="1"/>
  <c r="U218" i="1"/>
  <c r="I212" i="1"/>
  <c r="U206" i="1"/>
  <c r="AT203" i="1"/>
  <c r="AT200" i="1"/>
  <c r="U195" i="1"/>
  <c r="A190" i="1"/>
  <c r="AV188" i="1"/>
  <c r="I176" i="1"/>
  <c r="AT164" i="1"/>
  <c r="A164" i="1"/>
  <c r="R161" i="1"/>
  <c r="R158" i="1"/>
  <c r="M157" i="1"/>
  <c r="AY145" i="1"/>
  <c r="AQ145" i="1"/>
  <c r="AI145" i="1"/>
  <c r="AA145" i="1"/>
  <c r="Q145" i="1"/>
  <c r="D145" i="1"/>
  <c r="AZ144" i="1"/>
  <c r="AR144" i="1"/>
  <c r="AJ144" i="1"/>
  <c r="AB144" i="1"/>
  <c r="T144" i="1"/>
  <c r="I144" i="1"/>
  <c r="X143" i="1"/>
  <c r="AT352" i="1"/>
  <c r="AG352" i="1"/>
  <c r="J352" i="1"/>
  <c r="AS258" i="1"/>
  <c r="AJ258" i="1"/>
  <c r="AB258" i="1"/>
  <c r="P258" i="1"/>
  <c r="G258" i="1"/>
  <c r="AS352" i="1"/>
  <c r="AF352" i="1"/>
  <c r="I352" i="1"/>
  <c r="AR258" i="1"/>
  <c r="AI258" i="1"/>
  <c r="AA258" i="1"/>
  <c r="O258" i="1"/>
  <c r="F258" i="1"/>
  <c r="A166" i="1"/>
  <c r="AO164" i="1"/>
  <c r="X160" i="1"/>
  <c r="M158" i="1"/>
  <c r="G157" i="1"/>
  <c r="BA145" i="1"/>
  <c r="AG145" i="1"/>
  <c r="C145" i="1"/>
  <c r="AP144" i="1"/>
  <c r="S144" i="1"/>
  <c r="K141" i="1"/>
  <c r="X140" i="1"/>
  <c r="AU136" i="1"/>
  <c r="A136" i="1"/>
  <c r="AO133" i="1"/>
  <c r="AK131" i="1"/>
  <c r="AF123" i="1"/>
  <c r="A122" i="1"/>
  <c r="AG119" i="1"/>
  <c r="BC116" i="1"/>
  <c r="AT116" i="1"/>
  <c r="AK116" i="1"/>
  <c r="AB116" i="1"/>
  <c r="T116" i="1"/>
  <c r="F116" i="1"/>
  <c r="BC113" i="1"/>
  <c r="AH113" i="1"/>
  <c r="AI113" i="1" s="1"/>
  <c r="A113" i="1"/>
  <c r="BD111" i="1"/>
  <c r="AV111" i="1"/>
  <c r="AN111" i="1"/>
  <c r="AF111" i="1"/>
  <c r="X111" i="1"/>
  <c r="P111" i="1"/>
  <c r="E111" i="1"/>
  <c r="R163" i="1"/>
  <c r="I158" i="1"/>
  <c r="AX145" i="1"/>
  <c r="AC145" i="1"/>
  <c r="AL144" i="1"/>
  <c r="R144" i="1"/>
  <c r="AG142" i="1"/>
  <c r="A140" i="1"/>
  <c r="AU137" i="1"/>
  <c r="AO136" i="1"/>
  <c r="AO134" i="1"/>
  <c r="AK132" i="1"/>
  <c r="X130" i="1"/>
  <c r="X123" i="1"/>
  <c r="AF119" i="1"/>
  <c r="BA116" i="1"/>
  <c r="AS116" i="1"/>
  <c r="AI116" i="1"/>
  <c r="AA116" i="1"/>
  <c r="S116" i="1"/>
  <c r="E116" i="1"/>
  <c r="BA113" i="1"/>
  <c r="AG113" i="1"/>
  <c r="BC111" i="1"/>
  <c r="AU111" i="1"/>
  <c r="AM111" i="1"/>
  <c r="AE111" i="1"/>
  <c r="W111" i="1"/>
  <c r="M111" i="1"/>
  <c r="D111" i="1"/>
  <c r="U110" i="1"/>
  <c r="AT109" i="1"/>
  <c r="AA109" i="1"/>
  <c r="BA108" i="1"/>
  <c r="I108" i="1"/>
  <c r="AR107" i="1"/>
  <c r="X107" i="1"/>
  <c r="AT106" i="1"/>
  <c r="AE106" i="1"/>
  <c r="BC105" i="1"/>
  <c r="AK105" i="1"/>
  <c r="AU103" i="1"/>
  <c r="X103" i="1"/>
  <c r="I97" i="1"/>
  <c r="BE95" i="1"/>
  <c r="AQ95" i="1"/>
  <c r="X95" i="1"/>
  <c r="G95" i="1"/>
  <c r="A94" i="1"/>
  <c r="BA92" i="1"/>
  <c r="AE92" i="1"/>
  <c r="I92" i="1"/>
  <c r="A87" i="1"/>
  <c r="A81" i="1"/>
  <c r="AL74" i="1"/>
  <c r="BA68" i="1"/>
  <c r="O68" i="1"/>
  <c r="A65" i="1"/>
  <c r="AO165" i="1"/>
  <c r="M161" i="1"/>
  <c r="C158" i="1"/>
  <c r="I152" i="1"/>
  <c r="AW145" i="1"/>
  <c r="Z145" i="1"/>
  <c r="AI144" i="1"/>
  <c r="K144" i="1"/>
  <c r="AF143" i="1"/>
  <c r="AM143" i="1" s="1"/>
  <c r="AO138" i="1"/>
  <c r="AK133" i="1"/>
  <c r="AE131" i="1"/>
  <c r="AO128" i="1"/>
  <c r="A127" i="1"/>
  <c r="AO125" i="1"/>
  <c r="A124" i="1"/>
  <c r="X119" i="1"/>
  <c r="A118" i="1"/>
  <c r="AZ116" i="1"/>
  <c r="AR116" i="1"/>
  <c r="AH116" i="1"/>
  <c r="Z116" i="1"/>
  <c r="R116" i="1"/>
  <c r="D116" i="1"/>
  <c r="U115" i="1"/>
  <c r="AT113" i="1"/>
  <c r="AF113" i="1"/>
  <c r="AM113" i="1" s="1"/>
  <c r="BB111" i="1"/>
  <c r="AT111" i="1"/>
  <c r="AL111" i="1"/>
  <c r="AD111" i="1"/>
  <c r="V111" i="1"/>
  <c r="L111" i="1"/>
  <c r="C111" i="1"/>
  <c r="K110" i="1"/>
  <c r="AR109" i="1"/>
  <c r="X109" i="1"/>
  <c r="AU108" i="1"/>
  <c r="D108" i="1"/>
  <c r="AQ107" i="1"/>
  <c r="U107" i="1"/>
  <c r="AR106" i="1"/>
  <c r="AA106" i="1"/>
  <c r="BA105" i="1"/>
  <c r="AR103" i="1"/>
  <c r="U103" i="1"/>
  <c r="I100" i="1"/>
  <c r="A97" i="1"/>
  <c r="BD95" i="1"/>
  <c r="AO95" i="1"/>
  <c r="U95" i="1"/>
  <c r="F95" i="1"/>
  <c r="AY92" i="1"/>
  <c r="AA92" i="1"/>
  <c r="H92" i="1"/>
  <c r="AE82" i="1"/>
  <c r="AR68" i="1"/>
  <c r="N68" i="1"/>
  <c r="K67" i="1"/>
  <c r="A212" i="1"/>
  <c r="AK176" i="1"/>
  <c r="M164" i="1"/>
  <c r="J161" i="1"/>
  <c r="AS145" i="1"/>
  <c r="Y145" i="1"/>
  <c r="BB144" i="1"/>
  <c r="AH144" i="1"/>
  <c r="H144" i="1"/>
  <c r="R143" i="1"/>
  <c r="AT140" i="1"/>
  <c r="AO139" i="1"/>
  <c r="AK137" i="1"/>
  <c r="AK136" i="1"/>
  <c r="AK134" i="1"/>
  <c r="A132" i="1"/>
  <c r="A131" i="1"/>
  <c r="AO121" i="1"/>
  <c r="A120" i="1"/>
  <c r="R119" i="1"/>
  <c r="AY116" i="1"/>
  <c r="AQ116" i="1"/>
  <c r="AG116" i="1"/>
  <c r="Y116" i="1"/>
  <c r="Q116" i="1"/>
  <c r="C116" i="1"/>
  <c r="I115" i="1"/>
  <c r="AR113" i="1"/>
  <c r="AE113" i="1"/>
  <c r="BA111" i="1"/>
  <c r="AS111" i="1"/>
  <c r="AK111" i="1"/>
  <c r="AC111" i="1"/>
  <c r="U111" i="1"/>
  <c r="K111" i="1"/>
  <c r="A111" i="1"/>
  <c r="A110" i="1"/>
  <c r="AQ109" i="1"/>
  <c r="U109" i="1"/>
  <c r="AR108" i="1"/>
  <c r="A108" i="1"/>
  <c r="I107" i="1"/>
  <c r="AQ106" i="1"/>
  <c r="X106" i="1"/>
  <c r="AU105" i="1"/>
  <c r="AE105" i="1"/>
  <c r="AQ103" i="1"/>
  <c r="A103" i="1"/>
  <c r="AE102" i="1"/>
  <c r="K101" i="1"/>
  <c r="A100" i="1"/>
  <c r="A98" i="1"/>
  <c r="BC95" i="1"/>
  <c r="AM95" i="1"/>
  <c r="T95" i="1"/>
  <c r="D95" i="1"/>
  <c r="AR92" i="1"/>
  <c r="X92" i="1"/>
  <c r="D92" i="1"/>
  <c r="A90" i="1"/>
  <c r="A84" i="1"/>
  <c r="AA82" i="1"/>
  <c r="AE74" i="1"/>
  <c r="I69" i="1"/>
  <c r="M68" i="1"/>
  <c r="A67" i="1"/>
  <c r="AJ176" i="1"/>
  <c r="BB157" i="1"/>
  <c r="I153" i="1"/>
  <c r="AP145" i="1"/>
  <c r="U145" i="1"/>
  <c r="AY144" i="1"/>
  <c r="AD144" i="1"/>
  <c r="F144" i="1"/>
  <c r="J143" i="1"/>
  <c r="AO140" i="1"/>
  <c r="AE133" i="1"/>
  <c r="AO129" i="1"/>
  <c r="AM123" i="1"/>
  <c r="K119" i="1"/>
  <c r="AX116" i="1"/>
  <c r="AP116" i="1"/>
  <c r="AF116" i="1"/>
  <c r="AM116" i="1" s="1"/>
  <c r="X116" i="1"/>
  <c r="P116" i="1"/>
  <c r="A116" i="1"/>
  <c r="G115" i="1"/>
  <c r="K114" i="1"/>
  <c r="AQ113" i="1"/>
  <c r="AD113" i="1"/>
  <c r="AZ111" i="1"/>
  <c r="AR111" i="1"/>
  <c r="AJ111" i="1"/>
  <c r="AB111" i="1"/>
  <c r="T111" i="1"/>
  <c r="J111" i="1"/>
  <c r="I109" i="1"/>
  <c r="AQ108" i="1"/>
  <c r="AL107" i="1"/>
  <c r="A107" i="1"/>
  <c r="U106" i="1"/>
  <c r="AT105" i="1"/>
  <c r="AA105" i="1"/>
  <c r="A104" i="1"/>
  <c r="X102" i="1"/>
  <c r="A101" i="1"/>
  <c r="BB95" i="1"/>
  <c r="AK95" i="1"/>
  <c r="R95" i="1"/>
  <c r="H93" i="1"/>
  <c r="AQ92" i="1"/>
  <c r="V92" i="1"/>
  <c r="C92" i="1"/>
  <c r="A82" i="1"/>
  <c r="A79" i="1"/>
  <c r="A75" i="1"/>
  <c r="X74" i="1"/>
  <c r="A73" i="1"/>
  <c r="F69" i="1"/>
  <c r="K68" i="1"/>
  <c r="G176" i="1"/>
  <c r="L170" i="1"/>
  <c r="AO163" i="1"/>
  <c r="AT152" i="1"/>
  <c r="AK145" i="1"/>
  <c r="L145" i="1"/>
  <c r="AT144" i="1"/>
  <c r="Z144" i="1"/>
  <c r="AO142" i="1"/>
  <c r="AF140" i="1"/>
  <c r="AM140" i="1" s="1"/>
  <c r="X139" i="1"/>
  <c r="K138" i="1"/>
  <c r="K136" i="1"/>
  <c r="X135" i="1"/>
  <c r="X134" i="1"/>
  <c r="AO131" i="1"/>
  <c r="AO130" i="1"/>
  <c r="K121" i="1"/>
  <c r="AK119" i="1"/>
  <c r="D119" i="1"/>
  <c r="AV116" i="1"/>
  <c r="AD116" i="1"/>
  <c r="V116" i="1"/>
  <c r="I116" i="1"/>
  <c r="C115" i="1"/>
  <c r="AK113" i="1"/>
  <c r="U113" i="1"/>
  <c r="AX111" i="1"/>
  <c r="AP111" i="1"/>
  <c r="AH111" i="1"/>
  <c r="Z111" i="1"/>
  <c r="R111" i="1"/>
  <c r="H111" i="1"/>
  <c r="AT110" i="1"/>
  <c r="BC109" i="1"/>
  <c r="AK109" i="1"/>
  <c r="U108" i="1"/>
  <c r="BC107" i="1"/>
  <c r="AK106" i="1"/>
  <c r="A106" i="1"/>
  <c r="AQ105" i="1"/>
  <c r="U105" i="1"/>
  <c r="BA102" i="1"/>
  <c r="I102" i="1"/>
  <c r="AW99" i="1"/>
  <c r="AW97" i="1"/>
  <c r="A96" i="1"/>
  <c r="AY95" i="1"/>
  <c r="AE95" i="1"/>
  <c r="J95" i="1"/>
  <c r="AL92" i="1"/>
  <c r="R92" i="1"/>
  <c r="A88" i="1"/>
  <c r="AE80" i="1"/>
  <c r="I76" i="1"/>
  <c r="P74" i="1"/>
  <c r="A70" i="1"/>
  <c r="Z68" i="1"/>
  <c r="A66" i="1"/>
  <c r="AU188" i="1"/>
  <c r="T170" i="1"/>
  <c r="F162" i="1"/>
  <c r="AX144" i="1"/>
  <c r="AE135" i="1"/>
  <c r="K129" i="1"/>
  <c r="A125" i="1"/>
  <c r="AG123" i="1"/>
  <c r="AL116" i="1"/>
  <c r="I157" i="1"/>
  <c r="AA144" i="1"/>
  <c r="AE140" i="1"/>
  <c r="X138" i="1"/>
  <c r="AO126" i="1"/>
  <c r="AO124" i="1"/>
  <c r="AC116" i="1"/>
  <c r="A112" i="1"/>
  <c r="AA111" i="1"/>
  <c r="A109" i="1"/>
  <c r="AT107" i="1"/>
  <c r="BC106" i="1"/>
  <c r="R102" i="1"/>
  <c r="AT100" i="1"/>
  <c r="AJ95" i="1"/>
  <c r="A78" i="1"/>
  <c r="Q74" i="1"/>
  <c r="A72" i="1"/>
  <c r="Y68" i="1"/>
  <c r="AO63" i="1"/>
  <c r="AF61" i="1"/>
  <c r="AM61" i="1" s="1"/>
  <c r="BD56" i="1"/>
  <c r="F56" i="1"/>
  <c r="K49" i="1"/>
  <c r="AX48" i="1"/>
  <c r="AL48" i="1"/>
  <c r="W48" i="1"/>
  <c r="E48" i="1"/>
  <c r="A45" i="1"/>
  <c r="BD43" i="1"/>
  <c r="AV43" i="1"/>
  <c r="AN43" i="1"/>
  <c r="AF43" i="1"/>
  <c r="X43" i="1"/>
  <c r="P43" i="1"/>
  <c r="H43" i="1"/>
  <c r="AW42" i="1"/>
  <c r="AO42" i="1"/>
  <c r="AG42" i="1"/>
  <c r="Y42" i="1"/>
  <c r="Q42" i="1"/>
  <c r="I42" i="1"/>
  <c r="AX41" i="1"/>
  <c r="AP41" i="1"/>
  <c r="AH41" i="1"/>
  <c r="AI41" i="1" s="1"/>
  <c r="Z41" i="1"/>
  <c r="R41" i="1"/>
  <c r="J41" i="1"/>
  <c r="A41" i="1"/>
  <c r="BD38" i="1"/>
  <c r="AU38" i="1"/>
  <c r="AM38" i="1"/>
  <c r="AE38" i="1"/>
  <c r="W38" i="1"/>
  <c r="O38" i="1"/>
  <c r="G38" i="1"/>
  <c r="AR36" i="1"/>
  <c r="I36" i="1"/>
  <c r="AZ35" i="1"/>
  <c r="AO35" i="1"/>
  <c r="AE35" i="1"/>
  <c r="T35" i="1"/>
  <c r="AK158" i="1"/>
  <c r="F145" i="1"/>
  <c r="AO143" i="1"/>
  <c r="A139" i="1"/>
  <c r="AO127" i="1"/>
  <c r="AK123" i="1"/>
  <c r="J119" i="1"/>
  <c r="AU116" i="1"/>
  <c r="G116" i="1"/>
  <c r="C113" i="1"/>
  <c r="AQ111" i="1"/>
  <c r="I111" i="1"/>
  <c r="R108" i="1"/>
  <c r="AE107" i="1"/>
  <c r="BC103" i="1"/>
  <c r="AR102" i="1"/>
  <c r="A99" i="1"/>
  <c r="I95" i="1"/>
  <c r="A92" i="1"/>
  <c r="A85" i="1"/>
  <c r="BC68" i="1"/>
  <c r="A63" i="1"/>
  <c r="A59" i="1"/>
  <c r="AX56" i="1"/>
  <c r="Y56" i="1"/>
  <c r="A54" i="1"/>
  <c r="BC48" i="1"/>
  <c r="AR48" i="1"/>
  <c r="AG48" i="1"/>
  <c r="AZ43" i="1"/>
  <c r="AR43" i="1"/>
  <c r="AJ43" i="1"/>
  <c r="AB43" i="1"/>
  <c r="T43" i="1"/>
  <c r="L43" i="1"/>
  <c r="D43" i="1"/>
  <c r="BA42" i="1"/>
  <c r="AS42" i="1"/>
  <c r="AK42" i="1"/>
  <c r="AC42" i="1"/>
  <c r="U42" i="1"/>
  <c r="M42" i="1"/>
  <c r="E42" i="1"/>
  <c r="BB41" i="1"/>
  <c r="AT41" i="1"/>
  <c r="AL41" i="1"/>
  <c r="AD41" i="1"/>
  <c r="V41" i="1"/>
  <c r="N41" i="1"/>
  <c r="F41" i="1"/>
  <c r="J39" i="1"/>
  <c r="AZ38" i="1"/>
  <c r="AQ38" i="1"/>
  <c r="AI38" i="1"/>
  <c r="AA38" i="1"/>
  <c r="S38" i="1"/>
  <c r="K38" i="1"/>
  <c r="C38" i="1"/>
  <c r="A37" i="1"/>
  <c r="AG36" i="1"/>
  <c r="AS35" i="1"/>
  <c r="AA35" i="1"/>
  <c r="R167" i="1"/>
  <c r="AQ164" i="1"/>
  <c r="AB160" i="1"/>
  <c r="AE137" i="1"/>
  <c r="AU131" i="1"/>
  <c r="A119" i="1"/>
  <c r="AN116" i="1"/>
  <c r="AO111" i="1"/>
  <c r="F111" i="1"/>
  <c r="AL109" i="1"/>
  <c r="K108" i="1"/>
  <c r="AA107" i="1"/>
  <c r="X105" i="1"/>
  <c r="BA103" i="1"/>
  <c r="AQ102" i="1"/>
  <c r="BA95" i="1"/>
  <c r="H95" i="1"/>
  <c r="BC92" i="1"/>
  <c r="AR74" i="1"/>
  <c r="A57" i="1"/>
  <c r="AS56" i="1"/>
  <c r="X56" i="1"/>
  <c r="BA48" i="1"/>
  <c r="AQ48" i="1"/>
  <c r="AF48" i="1"/>
  <c r="AM48" i="1" s="1"/>
  <c r="H48" i="1"/>
  <c r="K44" i="1"/>
  <c r="A44" i="1"/>
  <c r="AY43" i="1"/>
  <c r="AQ43" i="1"/>
  <c r="AA43" i="1"/>
  <c r="S43" i="1"/>
  <c r="K43" i="1"/>
  <c r="C43" i="1"/>
  <c r="AZ42" i="1"/>
  <c r="AR42" i="1"/>
  <c r="AJ42" i="1"/>
  <c r="AB42" i="1"/>
  <c r="T42" i="1"/>
  <c r="L42" i="1"/>
  <c r="D42" i="1"/>
  <c r="BA41" i="1"/>
  <c r="AS41" i="1"/>
  <c r="AK41" i="1"/>
  <c r="AC41" i="1"/>
  <c r="U41" i="1"/>
  <c r="M41" i="1"/>
  <c r="E41" i="1"/>
  <c r="K40" i="1"/>
  <c r="A39" i="1"/>
  <c r="AY38" i="1"/>
  <c r="AP38" i="1"/>
  <c r="AH38" i="1"/>
  <c r="Z38" i="1"/>
  <c r="R38" i="1"/>
  <c r="J38" i="1"/>
  <c r="A38" i="1"/>
  <c r="O36" i="1"/>
  <c r="BD35" i="1"/>
  <c r="AR35" i="1"/>
  <c r="AH35" i="1"/>
  <c r="AI35" i="1" s="1"/>
  <c r="Z35" i="1"/>
  <c r="M35" i="1"/>
  <c r="F176" i="1"/>
  <c r="AO145" i="1"/>
  <c r="X136" i="1"/>
  <c r="W116" i="1"/>
  <c r="A115" i="1"/>
  <c r="X113" i="1"/>
  <c r="AG111" i="1"/>
  <c r="BA109" i="1"/>
  <c r="AL105" i="1"/>
  <c r="U92" i="1"/>
  <c r="A76" i="1"/>
  <c r="H149" i="1"/>
  <c r="AH145" i="1"/>
  <c r="A138" i="1"/>
  <c r="D136" i="1"/>
  <c r="AE134" i="1"/>
  <c r="K122" i="1"/>
  <c r="U116" i="1"/>
  <c r="Y111" i="1"/>
  <c r="AU109" i="1"/>
  <c r="BA107" i="1"/>
  <c r="AL106" i="1"/>
  <c r="AL103" i="1"/>
  <c r="AT95" i="1"/>
  <c r="K94" i="1"/>
  <c r="K92" i="1"/>
  <c r="I74" i="1"/>
  <c r="A69" i="1"/>
  <c r="AD61" i="1"/>
  <c r="K59" i="1"/>
  <c r="P145" i="1"/>
  <c r="AK142" i="1"/>
  <c r="J116" i="1"/>
  <c r="S111" i="1"/>
  <c r="I105" i="1"/>
  <c r="AR95" i="1"/>
  <c r="J92" i="1"/>
  <c r="AD62" i="1"/>
  <c r="A61" i="1"/>
  <c r="AD56" i="1"/>
  <c r="AV48" i="1"/>
  <c r="AE48" i="1"/>
  <c r="C48" i="1"/>
  <c r="A47" i="1"/>
  <c r="BA43" i="1"/>
  <c r="AM43" i="1"/>
  <c r="Z43" i="1"/>
  <c r="N43" i="1"/>
  <c r="AU42" i="1"/>
  <c r="AH42" i="1"/>
  <c r="AI42" i="1" s="1"/>
  <c r="V42" i="1"/>
  <c r="H42" i="1"/>
  <c r="AZ41" i="1"/>
  <c r="AN41" i="1"/>
  <c r="AA41" i="1"/>
  <c r="O41" i="1"/>
  <c r="AV38" i="1"/>
  <c r="AJ38" i="1"/>
  <c r="V38" i="1"/>
  <c r="I38" i="1"/>
  <c r="N36" i="1"/>
  <c r="AX35" i="1"/>
  <c r="AG35" i="1"/>
  <c r="P35" i="1"/>
  <c r="A35" i="1"/>
  <c r="K32" i="1"/>
  <c r="K29" i="1"/>
  <c r="A21" i="1"/>
  <c r="G20" i="1"/>
  <c r="BA17" i="1"/>
  <c r="AS17" i="1"/>
  <c r="AK17" i="1"/>
  <c r="AC17" i="1"/>
  <c r="U17" i="1"/>
  <c r="M17" i="1"/>
  <c r="E17" i="1"/>
  <c r="BB16" i="1"/>
  <c r="AT16" i="1"/>
  <c r="AL16" i="1"/>
  <c r="AD16" i="1"/>
  <c r="V16" i="1"/>
  <c r="N16" i="1"/>
  <c r="F16" i="1"/>
  <c r="AZ14" i="1"/>
  <c r="AO14" i="1"/>
  <c r="W14" i="1"/>
  <c r="N14" i="1"/>
  <c r="D14" i="1"/>
  <c r="AT204" i="1"/>
  <c r="BA158" i="1"/>
  <c r="Q111" i="1"/>
  <c r="AK107" i="1"/>
  <c r="I106" i="1"/>
  <c r="A105" i="1"/>
  <c r="AE103" i="1"/>
  <c r="AT97" i="1"/>
  <c r="AD95" i="1"/>
  <c r="A93" i="1"/>
  <c r="A62" i="1"/>
  <c r="BC56" i="1"/>
  <c r="AC56" i="1"/>
  <c r="A52" i="1"/>
  <c r="AU48" i="1"/>
  <c r="AB48" i="1"/>
  <c r="A48" i="1"/>
  <c r="AX43" i="1"/>
  <c r="AL43" i="1"/>
  <c r="Y43" i="1"/>
  <c r="M43" i="1"/>
  <c r="AT42" i="1"/>
  <c r="AF42" i="1"/>
  <c r="S42" i="1"/>
  <c r="G42" i="1"/>
  <c r="AY41" i="1"/>
  <c r="AM41" i="1"/>
  <c r="Y41" i="1"/>
  <c r="L41" i="1"/>
  <c r="R39" i="1"/>
  <c r="AT38" i="1"/>
  <c r="AG38" i="1"/>
  <c r="U38" i="1"/>
  <c r="H38" i="1"/>
  <c r="K37" i="1"/>
  <c r="M36" i="1"/>
  <c r="AW35" i="1"/>
  <c r="AF35" i="1"/>
  <c r="O35" i="1"/>
  <c r="A32" i="1"/>
  <c r="A29" i="1"/>
  <c r="A24" i="1"/>
  <c r="I22" i="1"/>
  <c r="A20" i="1"/>
  <c r="C170" i="1"/>
  <c r="AQ144" i="1"/>
  <c r="A126" i="1"/>
  <c r="AT115" i="1"/>
  <c r="A114" i="1"/>
  <c r="AE109" i="1"/>
  <c r="AA103" i="1"/>
  <c r="AA95" i="1"/>
  <c r="A91" i="1"/>
  <c r="X80" i="1"/>
  <c r="A60" i="1"/>
  <c r="AZ56" i="1"/>
  <c r="R56" i="1"/>
  <c r="A55" i="1"/>
  <c r="AT48" i="1"/>
  <c r="U48" i="1"/>
  <c r="AW43" i="1"/>
  <c r="AK43" i="1"/>
  <c r="W43" i="1"/>
  <c r="J43" i="1"/>
  <c r="BD42" i="1"/>
  <c r="AQ42" i="1"/>
  <c r="AE42" i="1"/>
  <c r="R42" i="1"/>
  <c r="F42" i="1"/>
  <c r="AW41" i="1"/>
  <c r="AJ41" i="1"/>
  <c r="X41" i="1"/>
  <c r="K41" i="1"/>
  <c r="AS38" i="1"/>
  <c r="AF38" i="1"/>
  <c r="T38" i="1"/>
  <c r="F38" i="1"/>
  <c r="H37" i="1"/>
  <c r="F36" i="1"/>
  <c r="AT35" i="1"/>
  <c r="AD35" i="1"/>
  <c r="N35" i="1"/>
  <c r="K26" i="1"/>
  <c r="G22" i="1"/>
  <c r="K18" i="1"/>
  <c r="A18" i="1"/>
  <c r="AY17" i="1"/>
  <c r="AQ17" i="1"/>
  <c r="AI17" i="1"/>
  <c r="AA17" i="1"/>
  <c r="S17" i="1"/>
  <c r="K17" i="1"/>
  <c r="C17" i="1"/>
  <c r="AZ16" i="1"/>
  <c r="AR16" i="1"/>
  <c r="AJ16" i="1"/>
  <c r="AB16" i="1"/>
  <c r="T16" i="1"/>
  <c r="L16" i="1"/>
  <c r="D16" i="1"/>
  <c r="A15" i="1"/>
  <c r="AX14" i="1"/>
  <c r="AJ14" i="1"/>
  <c r="U14" i="1"/>
  <c r="J14" i="1"/>
  <c r="A144" i="1"/>
  <c r="AO141" i="1"/>
  <c r="AW116" i="1"/>
  <c r="AW111" i="1"/>
  <c r="BC108" i="1"/>
  <c r="AR105" i="1"/>
  <c r="AK92" i="1"/>
  <c r="X68" i="1"/>
  <c r="AD63" i="1"/>
  <c r="A58" i="1"/>
  <c r="AR56" i="1"/>
  <c r="D56" i="1"/>
  <c r="AT43" i="1"/>
  <c r="AG43" i="1"/>
  <c r="U43" i="1"/>
  <c r="G43" i="1"/>
  <c r="BB42" i="1"/>
  <c r="AN42" i="1"/>
  <c r="AA42" i="1"/>
  <c r="O42" i="1"/>
  <c r="A42" i="1"/>
  <c r="AU41" i="1"/>
  <c r="AG41" i="1"/>
  <c r="T41" i="1"/>
  <c r="H41" i="1"/>
  <c r="A40" i="1"/>
  <c r="BC38" i="1"/>
  <c r="AO38" i="1"/>
  <c r="AC38" i="1"/>
  <c r="P38" i="1"/>
  <c r="D38" i="1"/>
  <c r="BA36" i="1"/>
  <c r="AP35" i="1"/>
  <c r="AB35" i="1"/>
  <c r="K35" i="1"/>
  <c r="K27" i="1"/>
  <c r="BB20" i="1"/>
  <c r="AW17" i="1"/>
  <c r="AO17" i="1"/>
  <c r="AG17" i="1"/>
  <c r="Y17" i="1"/>
  <c r="Q17" i="1"/>
  <c r="I17" i="1"/>
  <c r="AX16" i="1"/>
  <c r="AP16" i="1"/>
  <c r="AH16" i="1"/>
  <c r="Z16" i="1"/>
  <c r="R16" i="1"/>
  <c r="J16" i="1"/>
  <c r="A16" i="1"/>
  <c r="AU14" i="1"/>
  <c r="AD14" i="1"/>
  <c r="S14" i="1"/>
  <c r="H14" i="1"/>
  <c r="AO132" i="1"/>
  <c r="AE116" i="1"/>
  <c r="AI111" i="1"/>
  <c r="A8" i="1"/>
  <c r="J9" i="1"/>
  <c r="Z9" i="1"/>
  <c r="I12" i="1"/>
  <c r="I46" i="1" s="1"/>
  <c r="S12" i="1"/>
  <c r="S46" i="1" s="1"/>
  <c r="AB12" i="1"/>
  <c r="AB46" i="1" s="1"/>
  <c r="AJ12" i="1"/>
  <c r="AJ46" i="1" s="1"/>
  <c r="AS12" i="1"/>
  <c r="AS46" i="1" s="1"/>
  <c r="BA12" i="1"/>
  <c r="BA46" i="1" s="1"/>
  <c r="I14" i="1"/>
  <c r="Z14" i="1"/>
  <c r="AY14" i="1"/>
  <c r="K16" i="1"/>
  <c r="X16" i="1"/>
  <c r="AK16" i="1"/>
  <c r="AW16" i="1"/>
  <c r="F17" i="1"/>
  <c r="R17" i="1"/>
  <c r="AE17" i="1"/>
  <c r="AR17" i="1"/>
  <c r="BD17" i="1"/>
  <c r="A27" i="1"/>
  <c r="A33" i="1"/>
  <c r="AX34" i="1"/>
  <c r="X35" i="1"/>
  <c r="Y38" i="1"/>
  <c r="BA38" i="1"/>
  <c r="S41" i="1"/>
  <c r="AR41" i="1"/>
  <c r="N42" i="1"/>
  <c r="AM42" i="1"/>
  <c r="E43" i="1"/>
  <c r="AD43" i="1"/>
  <c r="BC43" i="1"/>
  <c r="AY47" i="1"/>
  <c r="A51" i="1"/>
  <c r="AE56" i="1"/>
  <c r="K58" i="1"/>
  <c r="K8" i="1"/>
  <c r="K9" i="1"/>
  <c r="AK9" i="1"/>
  <c r="A12" i="1"/>
  <c r="J12" i="1"/>
  <c r="J46" i="1" s="1"/>
  <c r="T12" i="1"/>
  <c r="T46" i="1" s="1"/>
  <c r="AC12" i="1"/>
  <c r="AC46" i="1" s="1"/>
  <c r="AK12" i="1"/>
  <c r="AK46" i="1" s="1"/>
  <c r="AT12" i="1"/>
  <c r="AT46" i="1" s="1"/>
  <c r="BB12" i="1"/>
  <c r="BB46" i="1" s="1"/>
  <c r="M14" i="1"/>
  <c r="AB14" i="1"/>
  <c r="BC14" i="1"/>
  <c r="M16" i="1"/>
  <c r="Y16" i="1"/>
  <c r="AM16" i="1"/>
  <c r="AY16" i="1"/>
  <c r="G17" i="1"/>
  <c r="T17" i="1"/>
  <c r="AF17" i="1"/>
  <c r="AT17" i="1"/>
  <c r="AT20" i="1"/>
  <c r="A25" i="1"/>
  <c r="A31" i="1"/>
  <c r="AC35" i="1"/>
  <c r="A36" i="1"/>
  <c r="AB38" i="1"/>
  <c r="BB38" i="1"/>
  <c r="W41" i="1"/>
  <c r="AV41" i="1"/>
  <c r="P42" i="1"/>
  <c r="AP42" i="1"/>
  <c r="F43" i="1"/>
  <c r="AE43" i="1"/>
  <c r="AK48" i="1"/>
  <c r="AE61" i="1"/>
  <c r="M95" i="1"/>
  <c r="BD116" i="1"/>
  <c r="A121" i="1"/>
  <c r="AY258" i="1" l="1"/>
  <c r="AX258" i="1"/>
  <c r="AY352" i="1"/>
  <c r="AX352" i="1"/>
  <c r="A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 Lees/Data/CSUK</author>
    <author>Katerina Koletta/Data/CREDITSAFE</author>
    <author>Sofie Bates/Data/CREDITSAFE</author>
  </authors>
  <commentList>
    <comment ref="W53" authorId="0" shapeId="0" xr:uid="{391EB714-44A0-4AD7-A816-6D4F20A1E8C2}">
      <text>
        <r>
          <rPr>
            <b/>
            <sz val="9"/>
            <color indexed="81"/>
            <rFont val="Tahoma"/>
            <family val="2"/>
          </rPr>
          <t>Alice Lees/Data/CSUK:</t>
        </r>
        <r>
          <rPr>
            <sz val="9"/>
            <color indexed="81"/>
            <rFont val="Tahoma"/>
            <family val="2"/>
          </rPr>
          <t xml:space="preserve">
other activity codes available:
- STAKOD-03
- NACE-03</t>
        </r>
      </text>
    </comment>
    <comment ref="G109" authorId="1" shapeId="0" xr:uid="{C0764E3E-5CD2-4D99-AB23-D44388B402FE}">
      <text>
        <r>
          <rPr>
            <b/>
            <sz val="9"/>
            <color indexed="81"/>
            <rFont val="Tahoma"/>
            <family val="2"/>
          </rPr>
          <t>Katerina Koletta/Data/CREDITSAFE:</t>
        </r>
        <r>
          <rPr>
            <sz val="9"/>
            <color indexed="81"/>
            <rFont val="Tahoma"/>
            <family val="2"/>
          </rPr>
          <t xml:space="preserve">
if &lt;bankruptcy_flag&gt;=1 then yes</t>
        </r>
      </text>
    </comment>
    <comment ref="AG156" authorId="2" shapeId="0" xr:uid="{E5F25AFF-700B-4868-B9AD-47E88BD70604}">
      <text>
        <r>
          <rPr>
            <b/>
            <sz val="9"/>
            <color indexed="81"/>
            <rFont val="Tahoma"/>
            <family val="2"/>
          </rPr>
          <t>Occasional availability and only via offline research</t>
        </r>
      </text>
    </comment>
    <comment ref="AG159" authorId="2" shapeId="0" xr:uid="{810F1CB7-8149-45ED-A46A-1877F5B47D44}">
      <text>
        <r>
          <rPr>
            <b/>
            <sz val="9"/>
            <color indexed="81"/>
            <rFont val="Tahoma"/>
            <family val="2"/>
          </rPr>
          <t>Occasional availability and only via offline research</t>
        </r>
      </text>
    </comment>
    <comment ref="AG162" authorId="2" shapeId="0" xr:uid="{BF2088D8-F953-49C3-8A03-2E38AE7192CB}">
      <text>
        <r>
          <rPr>
            <b/>
            <sz val="9"/>
            <color indexed="81"/>
            <rFont val="Tahoma"/>
            <family val="2"/>
          </rPr>
          <t>Occasional availability and only via offline research</t>
        </r>
      </text>
    </comment>
    <comment ref="I255" authorId="0" shapeId="0" xr:uid="{105339AD-CA2C-4419-812E-784923D91BB2}">
      <text>
        <r>
          <rPr>
            <sz val="9"/>
            <color indexed="81"/>
            <rFont val="Tahoma"/>
            <family val="2"/>
          </rPr>
          <t>Derive from 'Financial Year End Date'</t>
        </r>
      </text>
    </comment>
  </commentList>
</comments>
</file>

<file path=xl/sharedStrings.xml><?xml version="1.0" encoding="utf-8"?>
<sst xmlns="http://schemas.openxmlformats.org/spreadsheetml/2006/main" count="13486" uniqueCount="305">
  <si>
    <t>Europe</t>
  </si>
  <si>
    <t>Middle East</t>
  </si>
  <si>
    <t>Africa</t>
  </si>
  <si>
    <t>Asia</t>
  </si>
  <si>
    <t>Oceania</t>
  </si>
  <si>
    <t>Americas</t>
  </si>
  <si>
    <t>BE</t>
  </si>
  <si>
    <t>NL</t>
  </si>
  <si>
    <t>LU</t>
  </si>
  <si>
    <t>FR</t>
  </si>
  <si>
    <t>DE</t>
  </si>
  <si>
    <t>IT</t>
  </si>
  <si>
    <t>IE</t>
  </si>
  <si>
    <t>DK</t>
  </si>
  <si>
    <t>NO</t>
  </si>
  <si>
    <t>SE</t>
  </si>
  <si>
    <t>GB</t>
  </si>
  <si>
    <t>AT</t>
  </si>
  <si>
    <t>CY</t>
  </si>
  <si>
    <t>FI</t>
  </si>
  <si>
    <t>GR</t>
  </si>
  <si>
    <t>HU</t>
  </si>
  <si>
    <t>CH</t>
  </si>
  <si>
    <t>LI</t>
  </si>
  <si>
    <t>ES</t>
  </si>
  <si>
    <t>PL</t>
  </si>
  <si>
    <t>PT</t>
  </si>
  <si>
    <t>TR</t>
  </si>
  <si>
    <t>IS LT MT</t>
  </si>
  <si>
    <t>AL, BA, BG, HR, CZ, EE, HU, HK, XK, LV, ME, MD, MK, RO, RU, RS, SK, SI, UA</t>
  </si>
  <si>
    <t>AM, AZ, BY, GE, KZ, KG, RU, TJ, TM, UZ</t>
  </si>
  <si>
    <t>AE BH EG IQ IR JO KW LB OM PS QA SR SY YE</t>
  </si>
  <si>
    <t>BF BJ CD DZ EH LY MA SD SS TN YE</t>
  </si>
  <si>
    <t>AO BI BW CF CG CI CM CV DJ ER ET GA GH GM GN GQ GW KE LR LS MG ML MR MU MW MZ NA NE NG RE RW SC SH SL SN SO ST SZ TD TG TZ UG YT ZA ZM ZW</t>
  </si>
  <si>
    <t>JP</t>
  </si>
  <si>
    <t>CN</t>
  </si>
  <si>
    <t>HK</t>
  </si>
  <si>
    <t>ID</t>
  </si>
  <si>
    <t>KR</t>
  </si>
  <si>
    <t>SG</t>
  </si>
  <si>
    <t>TW</t>
  </si>
  <si>
    <t xml:space="preserve">BD IN LK PK NP </t>
  </si>
  <si>
    <t>TH MY VN KH MM LA AF</t>
  </si>
  <si>
    <t>AU</t>
  </si>
  <si>
    <t>NZ</t>
  </si>
  <si>
    <t>CA</t>
  </si>
  <si>
    <t xml:space="preserve">USA </t>
  </si>
  <si>
    <t>AR</t>
  </si>
  <si>
    <t>BR</t>
  </si>
  <si>
    <t>CL</t>
  </si>
  <si>
    <t>CO EC VE</t>
  </si>
  <si>
    <t>MX</t>
  </si>
  <si>
    <t>AG, AW, BS, BB, BZ, BM, BO, BQ, KY, CW, DM, DO, SV, FJ, GD, GT, GY, HT, HN, JM, MS, NC, NI, PA, PY, PE, BL, KN, LC, MF, PM, VC, SX, GS, SR, TT, TC, UY</t>
  </si>
  <si>
    <t xml:space="preserve"> Belgium</t>
  </si>
  <si>
    <t xml:space="preserve"> Netherlands</t>
  </si>
  <si>
    <t xml:space="preserve"> Luxembourg</t>
  </si>
  <si>
    <t xml:space="preserve"> France</t>
  </si>
  <si>
    <t>Limited</t>
  </si>
  <si>
    <t>Sole Trader</t>
  </si>
  <si>
    <t xml:space="preserve"> Italy</t>
  </si>
  <si>
    <t>Non Limited</t>
  </si>
  <si>
    <t>Registered Sole Prop</t>
  </si>
  <si>
    <t>Consumer Sole Prop</t>
  </si>
  <si>
    <t xml:space="preserve"> Switzerland</t>
  </si>
  <si>
    <t xml:space="preserve"> Liechtenstein</t>
  </si>
  <si>
    <t>Iceland, Lithuania, Malta</t>
  </si>
  <si>
    <t>Albania,  Bosnia, Bulgaria, Croatia, Czech Rep., Estonia, Georgia, Hong Kong, Hungary, Kosovo,  Latvia, Macedonia, Moldova, Montenegro,  Romania, Serbia,  Slovakia, Slovenia,  Ukraine</t>
  </si>
  <si>
    <t>Armenia, Azerbaijan, Belarus, Georgia, Kazakhstan, Kyrgyzstan, Russia, Tajikistan, Turkmenistan, Uzbekistan</t>
  </si>
  <si>
    <t>Bahrain, Egypt, Iran, Iraq, Jordan, Kuwait, Lebanon, Oman, Palestine, Qatar, Saudi Arabia, Syria, United Arab Emirates, Yemen</t>
  </si>
  <si>
    <t>Algeria, Benin, Burkina Faso, Congo, Libya, Morocco, Sudan, South Sudan, Tunisia, Western Sahara</t>
  </si>
  <si>
    <r>
      <rPr>
        <b/>
        <sz val="14"/>
        <color indexed="9"/>
        <rFont val="Calibri"/>
        <family val="2"/>
      </rPr>
      <t xml:space="preserve">AFRICA
</t>
    </r>
    <r>
      <rPr>
        <sz val="10"/>
        <color indexed="9"/>
        <rFont val="Calibri"/>
        <family val="2"/>
      </rPr>
      <t>Angola, Burundi, Botswana, Central African Republic, Congo, Ivory Coast (CÔTE D'IVOIRE), Cameroon, Cape Verde, Djibouti, Eritrea, Ethiopia, Gabon, Ghana, Gambia, Guinea, Equatorial Guinea, Guinea-Bissau, Kenya, Liberia, Lesotho, Madagascar, Mali, Mauritania, Mauritius, Malawi, Mozambique, Namibia, Niger, Nigeria, Reunion, Rwanda, Seychelles, St Helena, Sierra Leone, Senegal, Somalia, Sao Tome &amp; Principe, Swaziland, Chad, Togo, Tanzania, Uganda, Mayotte, South Africa, Zambia, Zimbabwe</t>
    </r>
  </si>
  <si>
    <t xml:space="preserve"> Hong Kong</t>
  </si>
  <si>
    <t xml:space="preserve"> Indonesia (old)</t>
  </si>
  <si>
    <t xml:space="preserve"> Indonesia</t>
  </si>
  <si>
    <t xml:space="preserve"> South Korea</t>
  </si>
  <si>
    <t xml:space="preserve"> Bangladesh, India, Nepal, Pakistan, Sri Lanka</t>
  </si>
  <si>
    <r>
      <rPr>
        <b/>
        <sz val="14"/>
        <color indexed="9"/>
        <rFont val="Calibri"/>
        <family val="2"/>
      </rPr>
      <t xml:space="preserve">Worldwide  PLC </t>
    </r>
    <r>
      <rPr>
        <sz val="8"/>
        <color indexed="9"/>
        <rFont val="Calibri"/>
        <family val="2"/>
      </rPr>
      <t>Thailand, Malaysia, Vietnam, Cambodia, Myanmar, Laos, Afghanistan</t>
    </r>
  </si>
  <si>
    <t xml:space="preserve"> New Zealand</t>
  </si>
  <si>
    <t>Colombia, Ecuador, Venezuela</t>
  </si>
  <si>
    <r>
      <rPr>
        <b/>
        <sz val="14"/>
        <color theme="0"/>
        <rFont val="Aptos Narrow"/>
        <family val="2"/>
        <scheme val="minor"/>
      </rPr>
      <t xml:space="preserve">LATAM 
</t>
    </r>
    <r>
      <rPr>
        <sz val="8"/>
        <color theme="0"/>
        <rFont val="Aptos Narrow"/>
        <family val="2"/>
        <scheme val="minor"/>
      </rPr>
      <t>Antigua and Barbuda, Aruba, Bahamas, Barbados, Belize, Bermuda, Bolivia, Bonaire Sint Eustatius and Saba, British Virgin Islands , Cayman Islands, Curaçoa, Dominica, Dominican Republic, El Salvador, Fiji, Grenada, Guatemala, Guyana, Haiti, Hondorus, Jamaica, Montserrat, New Caledonia, Panama, Paraguay, Peru, Saint Barthélemy, Saint Kitts and Nevis, Saint Lucia, Saint Martin, Saint Pierre and Miquelon, Saint Vincent and the Grenadines, El Salvador, South Georgia and the South Sandwich Islands, Suriname, Trinidad and Tobago, Turks and Caicos Islands, Uruguay</t>
    </r>
  </si>
  <si>
    <t xml:space="preserve"> Germany</t>
  </si>
  <si>
    <t xml:space="preserve"> Reupblic of Ireland</t>
  </si>
  <si>
    <t xml:space="preserve"> Denmark </t>
  </si>
  <si>
    <t xml:space="preserve"> Norway </t>
  </si>
  <si>
    <t xml:space="preserve"> Sweden</t>
  </si>
  <si>
    <t xml:space="preserve"> United 
Kingdom</t>
  </si>
  <si>
    <t xml:space="preserve"> Austria</t>
  </si>
  <si>
    <t>Cyprus</t>
  </si>
  <si>
    <t xml:space="preserve"> Finland </t>
  </si>
  <si>
    <t xml:space="preserve"> Greece</t>
  </si>
  <si>
    <t xml:space="preserve"> Hungary</t>
  </si>
  <si>
    <t xml:space="preserve"> Spain</t>
  </si>
  <si>
    <t xml:space="preserve"> Poland</t>
  </si>
  <si>
    <t xml:space="preserve"> Portugal</t>
  </si>
  <si>
    <t xml:space="preserve"> Turkey</t>
  </si>
  <si>
    <t xml:space="preserve"> Japan</t>
  </si>
  <si>
    <t xml:space="preserve"> China</t>
  </si>
  <si>
    <t xml:space="preserve"> Singapore</t>
  </si>
  <si>
    <t xml:space="preserve"> Taiwan</t>
  </si>
  <si>
    <t xml:space="preserve"> Australia</t>
  </si>
  <si>
    <t xml:space="preserve">  Canada</t>
  </si>
  <si>
    <t xml:space="preserve">  USA </t>
  </si>
  <si>
    <t xml:space="preserve"> Argentina</t>
  </si>
  <si>
    <t xml:space="preserve"> Brazil</t>
  </si>
  <si>
    <t xml:space="preserve"> Chile</t>
  </si>
  <si>
    <t xml:space="preserve"> Mexico</t>
  </si>
  <si>
    <t>Yes</t>
  </si>
  <si>
    <t>No</t>
  </si>
  <si>
    <t>yes</t>
  </si>
  <si>
    <t>No*</t>
  </si>
  <si>
    <t>Yes*</t>
  </si>
  <si>
    <t>tbc</t>
  </si>
  <si>
    <t>other structured address elements</t>
  </si>
  <si>
    <t>NACEBEL 08</t>
  </si>
  <si>
    <t>SBI 2008</t>
  </si>
  <si>
    <t>NACELUX</t>
  </si>
  <si>
    <t>NAF/API</t>
  </si>
  <si>
    <t>WZ2008</t>
  </si>
  <si>
    <t>ATECO 2007</t>
  </si>
  <si>
    <t>SIC07</t>
  </si>
  <si>
    <t>Nace Rev2</t>
  </si>
  <si>
    <t>NACE Rev2</t>
  </si>
  <si>
    <t>SNI 2007</t>
  </si>
  <si>
    <t>SIC03</t>
  </si>
  <si>
    <t>ÖNACE 2008</t>
  </si>
  <si>
    <t>TOL 2008</t>
  </si>
  <si>
    <t>STAKOD-08</t>
  </si>
  <si>
    <t>NACE</t>
  </si>
  <si>
    <t>NOGA 2008</t>
  </si>
  <si>
    <t>CNAE 2009</t>
  </si>
  <si>
    <t>PKD 2007</t>
  </si>
  <si>
    <t>CAE Rev3</t>
  </si>
  <si>
    <t>NACE Rev1</t>
  </si>
  <si>
    <t>JSIC</t>
  </si>
  <si>
    <t>CSIC</t>
  </si>
  <si>
    <t>UK SIC07</t>
  </si>
  <si>
    <t>US87</t>
  </si>
  <si>
    <t>KSIC</t>
  </si>
  <si>
    <t>SSIC</t>
  </si>
  <si>
    <t>UK SIC03</t>
  </si>
  <si>
    <t>ANZSIC 2006</t>
  </si>
  <si>
    <t>ANZSIC</t>
  </si>
  <si>
    <t>ANZIC</t>
  </si>
  <si>
    <t>F883</t>
  </si>
  <si>
    <t>CNAE 2007</t>
  </si>
  <si>
    <t>US87*</t>
  </si>
  <si>
    <t>NAICS</t>
  </si>
  <si>
    <t>SIC</t>
  </si>
  <si>
    <t>secondary classifications</t>
  </si>
  <si>
    <t>activity</t>
  </si>
  <si>
    <t>Nace Rev2, NAICS</t>
  </si>
  <si>
    <t>Other structured address elements</t>
  </si>
  <si>
    <t>(other structured address elements)</t>
  </si>
  <si>
    <t>Other name elements</t>
  </si>
  <si>
    <t>.</t>
  </si>
  <si>
    <t>TBC</t>
  </si>
  <si>
    <t>(other name elements)</t>
  </si>
  <si>
    <t>Directorships</t>
  </si>
  <si>
    <t>Share Capital Structure</t>
  </si>
  <si>
    <t>Nominal Share Capital</t>
  </si>
  <si>
    <t>Nominal Share Capital - Currency</t>
  </si>
  <si>
    <t>Issued Share Capital</t>
  </si>
  <si>
    <t>Issued Share Capital - Currency</t>
  </si>
  <si>
    <t>Share capital - Currency</t>
  </si>
  <si>
    <t>Shareholders</t>
  </si>
  <si>
    <t>Name</t>
  </si>
  <si>
    <t>Address (Simple Value)</t>
  </si>
  <si>
    <t>Address (other structured elements)</t>
  </si>
  <si>
    <t>Country</t>
  </si>
  <si>
    <t>Share Percent</t>
  </si>
  <si>
    <t>shareClasses (array)</t>
  </si>
  <si>
    <t>Group Structure</t>
  </si>
  <si>
    <t>Ultimate Parent Company</t>
  </si>
  <si>
    <t>Company Name</t>
  </si>
  <si>
    <t>tbd</t>
  </si>
  <si>
    <t>Safe Number</t>
  </si>
  <si>
    <t>Company Status</t>
  </si>
  <si>
    <t>Company Registration Number</t>
  </si>
  <si>
    <t>VAT Number</t>
  </si>
  <si>
    <t>Immediate Parent Company</t>
  </si>
  <si>
    <t>API ID</t>
  </si>
  <si>
    <t>Subsidiary Companies</t>
  </si>
  <si>
    <t>Subsidiary Name</t>
  </si>
  <si>
    <t>Affiliated Companies</t>
  </si>
  <si>
    <t>Affiliate Name</t>
  </si>
  <si>
    <t>Extended Group Structure</t>
  </si>
  <si>
    <t>Company Type</t>
  </si>
  <si>
    <t>Company Registered Number</t>
  </si>
  <si>
    <t>Latest Annual Accounts (Date)</t>
  </si>
  <si>
    <t>Level</t>
  </si>
  <si>
    <t>Status</t>
  </si>
  <si>
    <t>Extended Group Structure Extra</t>
  </si>
  <si>
    <t>Other Information</t>
  </si>
  <si>
    <t>Advisors</t>
  </si>
  <si>
    <t>Solicitor Name</t>
  </si>
  <si>
    <t>Bankers</t>
  </si>
  <si>
    <t>Bankers Address (Simple Value)</t>
  </si>
  <si>
    <t>Bankers Address (other structured elements)</t>
  </si>
  <si>
    <t>Bank Code</t>
  </si>
  <si>
    <t>Employee Information</t>
  </si>
  <si>
    <t>Year</t>
  </si>
  <si>
    <t>Number of Employees</t>
  </si>
  <si>
    <t>Financial Statements</t>
  </si>
  <si>
    <t>Financial Statement</t>
  </si>
  <si>
    <t>Financial Year End Date</t>
  </si>
  <si>
    <t>Number of Weeks</t>
  </si>
  <si>
    <t>Currency</t>
  </si>
  <si>
    <t>Consolidated Accounts</t>
  </si>
  <si>
    <t>Profit &amp; Loss Account</t>
  </si>
  <si>
    <t>Revenue</t>
  </si>
  <si>
    <t>Operating Costs</t>
  </si>
  <si>
    <t>Operating Profit</t>
  </si>
  <si>
    <t>Wages &amp; Salaries</t>
  </si>
  <si>
    <t>Pension Costs</t>
  </si>
  <si>
    <t>Depreciation</t>
  </si>
  <si>
    <t>Amortisation</t>
  </si>
  <si>
    <t>Financial Income</t>
  </si>
  <si>
    <t>Financial Expenses</t>
  </si>
  <si>
    <t>Extraordinary Income</t>
  </si>
  <si>
    <t>Extraordinary Costs</t>
  </si>
  <si>
    <t>Profit Before Tax</t>
  </si>
  <si>
    <t>Tax</t>
  </si>
  <si>
    <t>Profit After Tax</t>
  </si>
  <si>
    <t>Dividends</t>
  </si>
  <si>
    <t>Minority Interests</t>
  </si>
  <si>
    <t>Other Appropriations</t>
  </si>
  <si>
    <t>Retained Profit</t>
  </si>
  <si>
    <t>Balance Sheet</t>
  </si>
  <si>
    <t>Land &amp; Buildings</t>
  </si>
  <si>
    <t>Plant &amp; Machinery</t>
  </si>
  <si>
    <t>Other Tangible Assets</t>
  </si>
  <si>
    <t>Total Tangible Assets</t>
  </si>
  <si>
    <t>Goodwill</t>
  </si>
  <si>
    <t>Other Intangible Assets</t>
  </si>
  <si>
    <t>Total Intangible Assets</t>
  </si>
  <si>
    <t>Investments</t>
  </si>
  <si>
    <t>Loans to Group</t>
  </si>
  <si>
    <t>Other Loans</t>
  </si>
  <si>
    <t>Miscellaneous Fixed Assets</t>
  </si>
  <si>
    <t>Total Other Fixed Assets</t>
  </si>
  <si>
    <t>TOTAL FIXED ASSETS</t>
  </si>
  <si>
    <t>Raw Materials</t>
  </si>
  <si>
    <t>Work in Progress</t>
  </si>
  <si>
    <t>Finished Goods</t>
  </si>
  <si>
    <t>Other Inventories</t>
  </si>
  <si>
    <t>Total Inventories</t>
  </si>
  <si>
    <t>Trade Receivables</t>
  </si>
  <si>
    <t>Group Receivables</t>
  </si>
  <si>
    <t>Receivables Due after 1 year</t>
  </si>
  <si>
    <t>Miscellaneous Receivables</t>
  </si>
  <si>
    <t>Total Receivables</t>
  </si>
  <si>
    <t>Cash</t>
  </si>
  <si>
    <t>Other Current Assets</t>
  </si>
  <si>
    <t>TOTAL CURRENT ASSETS</t>
  </si>
  <si>
    <t>TOTAL ASSETS</t>
  </si>
  <si>
    <t>Trade Payables</t>
  </si>
  <si>
    <t>Bank Liabilities</t>
  </si>
  <si>
    <t>Other Loans/Finance</t>
  </si>
  <si>
    <t>Group Payables</t>
  </si>
  <si>
    <t>Miscellaneous Liabilities</t>
  </si>
  <si>
    <t>TOTAL CURRENT LIABILITIES</t>
  </si>
  <si>
    <t>Trade Payables due after 1 year</t>
  </si>
  <si>
    <t>Bank Liabilities due after 1 year</t>
  </si>
  <si>
    <t>Other Loans/Finance due after 1 year</t>
  </si>
  <si>
    <t>Group Payables due after 1 year</t>
  </si>
  <si>
    <t>Miscellaneous Liabilities due after 1 year</t>
  </si>
  <si>
    <t>TOTAL LONG TERM LIABILITIES</t>
  </si>
  <si>
    <t>TOTAL LIABILITIES</t>
  </si>
  <si>
    <t>Called Up Share Capital</t>
  </si>
  <si>
    <t>Share Premium</t>
  </si>
  <si>
    <t>Revenue Reserves</t>
  </si>
  <si>
    <t>Other Reserves</t>
  </si>
  <si>
    <t>TOTAL SHAREHOLDERS EQUITY</t>
  </si>
  <si>
    <t>Other Financials</t>
  </si>
  <si>
    <t>Contingent Liabilities</t>
  </si>
  <si>
    <t>Working Capital</t>
  </si>
  <si>
    <t>Net Worth</t>
  </si>
  <si>
    <t>Ratios</t>
  </si>
  <si>
    <t>Pre-Tax Profit Margin</t>
  </si>
  <si>
    <t>Return on Capital Employed</t>
  </si>
  <si>
    <t>Return on Total Assets Employed</t>
  </si>
  <si>
    <t>Return on Net Assets Employed</t>
  </si>
  <si>
    <t>Sales/Net Working Capital</t>
  </si>
  <si>
    <t>Stock Turnover Ratio</t>
  </si>
  <si>
    <t>Debtor Days</t>
  </si>
  <si>
    <t>Creditor Days</t>
  </si>
  <si>
    <t>Current Ratio</t>
  </si>
  <si>
    <t>Liquidity Ratio/Acid Test</t>
  </si>
  <si>
    <t>Current Debt Ratio</t>
  </si>
  <si>
    <t>Gearing</t>
  </si>
  <si>
    <t>Equity in Percentage</t>
  </si>
  <si>
    <t>Total Debt Ratio</t>
  </si>
  <si>
    <t>Local Financial Statements</t>
  </si>
  <si>
    <t>Rating History</t>
  </si>
  <si>
    <t>Additional Information</t>
  </si>
  <si>
    <t>Misc /  Miscellaneous</t>
  </si>
  <si>
    <t>negativeRating / scoreExclusion</t>
  </si>
  <si>
    <t>Ultimate Beneficial Owners (UBO's)</t>
  </si>
  <si>
    <t>Authorised Signatories</t>
  </si>
  <si>
    <t>branches</t>
  </si>
  <si>
    <t>otherOfficials</t>
  </si>
  <si>
    <t>companyHistory</t>
  </si>
  <si>
    <t>commentaries</t>
  </si>
  <si>
    <t>Enquiries Trend</t>
  </si>
  <si>
    <t>PEPs &amp; Sanctions Screening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</si>
</sst>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Aptos Narrow"/>
      <family val="2"/>
      <scheme val="minor"/>
    </font>
    <font>
      <sz val="11"/>
      <color rgb="FF006100"/>
      <name val="Aptos Narrow"/>
      <family val="2"/>
      <scheme val="minor"/>
    </font>
    <font>
      <sz val="11"/>
      <color rgb="FF9C5700"/>
      <name val="Aptos Narrow"/>
      <family val="2"/>
      <scheme val="minor"/>
    </font>
    <font>
      <b/>
      <sz val="11"/>
      <color theme="0"/>
      <name val="Aptos Narrow"/>
      <family val="2"/>
      <scheme val="minor"/>
    </font>
    <font>
      <b/>
      <sz val="11"/>
      <color theme="1"/>
      <name val="Aptos Narrow"/>
      <family val="2"/>
      <scheme val="minor"/>
    </font>
    <font>
      <u/>
      <sz val="11"/>
      <color theme="10"/>
      <name val="Aptos Narrow"/>
      <family val="2"/>
      <scheme val="minor"/>
    </font>
    <font>
      <b/>
      <sz val="14"/>
      <name val="Aptos Narrow"/>
      <family val="2"/>
      <scheme val="minor"/>
    </font>
    <font>
      <sz val="10"/>
      <color rgb="FFC00000"/>
      <name val="Aptos Narrow"/>
      <family val="2"/>
      <scheme val="minor"/>
    </font>
    <font>
      <b/>
      <sz val="11"/>
      <name val="Aptos Narrow"/>
      <family val="2"/>
      <scheme val="minor"/>
    </font>
    <font>
      <b/>
      <sz val="10"/>
      <color theme="1"/>
      <name val="Aptos Narrow"/>
      <family val="2"/>
      <scheme val="minor"/>
    </font>
    <font>
      <b/>
      <sz val="14"/>
      <color theme="0"/>
      <name val="Aptos Narrow"/>
      <family val="2"/>
      <scheme val="minor"/>
    </font>
    <font>
      <sz val="8"/>
      <color theme="0"/>
      <name val="Aptos Narrow"/>
      <family val="2"/>
      <scheme val="minor"/>
    </font>
    <font>
      <sz val="8"/>
      <color indexed="9"/>
      <name val="Calibri"/>
      <family val="2"/>
    </font>
    <font>
      <sz val="10"/>
      <color theme="0"/>
      <name val="Calibri"/>
      <family val="2"/>
    </font>
    <font>
      <sz val="10"/>
      <color indexed="9"/>
      <name val="Calibri"/>
      <family val="2"/>
    </font>
    <font>
      <b/>
      <sz val="14"/>
      <color indexed="9"/>
      <name val="Calibri"/>
      <family val="2"/>
    </font>
    <font>
      <b/>
      <sz val="14"/>
      <color theme="1" tint="0.249977111117893"/>
      <name val="Aptos Narrow"/>
      <family val="2"/>
      <scheme val="minor"/>
    </font>
    <font>
      <b/>
      <sz val="10"/>
      <color theme="0"/>
      <name val="Aptos Narrow"/>
      <family val="2"/>
      <scheme val="minor"/>
    </font>
    <font>
      <sz val="10"/>
      <color theme="0"/>
      <name val="Aptos Narrow"/>
      <family val="2"/>
      <scheme val="minor"/>
    </font>
    <font>
      <sz val="10"/>
      <name val="Aptos Narrow"/>
      <family val="2"/>
      <scheme val="minor"/>
    </font>
    <font>
      <sz val="10"/>
      <color theme="1"/>
      <name val="Aptos Narrow"/>
      <family val="2"/>
      <scheme val="minor"/>
    </font>
    <font>
      <sz val="10"/>
      <color theme="0" tint="-0.499984740745262"/>
      <name val="Aptos Narrow"/>
      <family val="2"/>
      <scheme val="minor"/>
    </font>
    <font>
      <sz val="10"/>
      <color rgb="FF006100"/>
      <name val="Aptos Narrow"/>
      <family val="2"/>
      <scheme val="minor"/>
    </font>
    <font>
      <sz val="10"/>
      <color theme="10"/>
      <name val="Calibri"/>
      <family val="2"/>
    </font>
    <font>
      <sz val="10"/>
      <color rgb="FF353535"/>
      <name val="Aptos Narrow"/>
      <family val="2"/>
      <scheme val="minor"/>
    </font>
    <font>
      <b/>
      <sz val="11"/>
      <color rgb="FF002060"/>
      <name val="Aptos Narrow"/>
      <family val="2"/>
      <scheme val="minor"/>
    </font>
    <font>
      <sz val="10"/>
      <color rgb="FF9C6500"/>
      <name val="Aptos Narrow"/>
      <family val="2"/>
      <scheme val="minor"/>
    </font>
    <font>
      <b/>
      <sz val="11"/>
      <color rgb="FF000000"/>
      <name val="Calibri"/>
      <family val="2"/>
    </font>
    <font>
      <b/>
      <sz val="11"/>
      <name val="Calibri"/>
      <family val="2"/>
    </font>
    <font>
      <b/>
      <sz val="10"/>
      <name val="Arial"/>
      <family val="2"/>
      <charset val="238"/>
    </font>
    <font>
      <b/>
      <sz val="10"/>
      <name val="Trebuchet MS"/>
      <family val="2"/>
      <charset val="238"/>
    </font>
    <font>
      <sz val="8"/>
      <color theme="1"/>
      <name val="Aptos Narrow"/>
      <family val="2"/>
      <scheme val="minor"/>
    </font>
    <font>
      <b/>
      <sz val="9"/>
      <color indexed="81"/>
      <name val="Tahoma"/>
      <family val="2"/>
    </font>
    <font>
      <sz val="9"/>
      <color indexed="81"/>
      <name val="Tahoma"/>
      <family val="2"/>
    </font>
    <font>
      <b/>
      <sz val="12"/>
      <name val="Aptos Narrow"/>
      <family val="2"/>
      <scheme val="minor"/>
    </font>
    <font>
      <b/>
      <u/>
      <sz val="11"/>
      <color theme="10"/>
      <name val="Aptos Narrow"/>
      <family val="2"/>
      <scheme val="minor"/>
    </font>
    <font>
      <sz val="8"/>
      <color rgb="FF000000"/>
      <name val="Segoe UI"/>
      <family val="2"/>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00142D"/>
        <bgColor indexed="64"/>
      </patternFill>
    </fill>
    <fill>
      <patternFill patternType="solid">
        <fgColor rgb="FF31B7BE"/>
        <bgColor indexed="64"/>
      </patternFill>
    </fill>
  </fills>
  <borders count="25">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5" fillId="0" borderId="0" applyNumberFormat="0" applyFill="0" applyBorder="0" applyAlignment="0" applyProtection="0"/>
  </cellStyleXfs>
  <cellXfs count="153">
    <xf numFmtId="0" fontId="0" fillId="0" borderId="0" xfId="0"/>
    <xf numFmtId="0" fontId="7" fillId="4" borderId="0" xfId="0" applyFont="1" applyFill="1" applyAlignment="1">
      <alignment horizontal="center" vertical="center"/>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xf>
    <xf numFmtId="0" fontId="8" fillId="4" borderId="5" xfId="0" applyFont="1" applyFill="1" applyBorder="1" applyAlignment="1">
      <alignment horizontal="center" vertical="center"/>
    </xf>
    <xf numFmtId="0" fontId="4" fillId="4" borderId="5" xfId="0" applyFont="1" applyFill="1" applyBorder="1" applyAlignment="1">
      <alignment horizontal="center" vertical="center"/>
    </xf>
    <xf numFmtId="0" fontId="9" fillId="4" borderId="1" xfId="0" applyFont="1" applyFill="1" applyBorder="1" applyAlignment="1">
      <alignment horizontal="center" vertical="center"/>
    </xf>
    <xf numFmtId="0" fontId="4" fillId="4" borderId="1" xfId="0" applyFont="1" applyFill="1" applyBorder="1" applyAlignment="1">
      <alignment vertical="center"/>
    </xf>
    <xf numFmtId="0" fontId="4" fillId="4" borderId="5" xfId="0" applyFont="1" applyFill="1" applyBorder="1" applyAlignment="1">
      <alignment vertical="center"/>
    </xf>
    <xf numFmtId="0" fontId="4" fillId="4" borderId="6" xfId="0" applyFont="1" applyFill="1" applyBorder="1" applyAlignment="1">
      <alignment horizontal="left"/>
    </xf>
    <xf numFmtId="0" fontId="4" fillId="4" borderId="6" xfId="0" applyFont="1" applyFill="1" applyBorder="1" applyAlignment="1">
      <alignment horizontal="left" vertical="top" wrapText="1"/>
    </xf>
    <xf numFmtId="0" fontId="4" fillId="4" borderId="5" xfId="0" applyFont="1" applyFill="1" applyBorder="1" applyAlignment="1">
      <alignment horizontal="center" vertical="top" wrapText="1"/>
    </xf>
    <xf numFmtId="0" fontId="7" fillId="4" borderId="0" xfId="0" applyFont="1" applyFill="1" applyAlignment="1">
      <alignment horizontal="center" vertical="center" textRotation="90"/>
    </xf>
    <xf numFmtId="0" fontId="0" fillId="4" borderId="0" xfId="0" applyFill="1" applyAlignment="1">
      <alignment horizontal="center" textRotation="90"/>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4" borderId="0" xfId="0" applyFont="1" applyFill="1" applyAlignment="1">
      <alignment horizontal="left" indent="1"/>
    </xf>
    <xf numFmtId="0" fontId="20" fillId="4" borderId="0" xfId="0" applyFont="1" applyFill="1"/>
    <xf numFmtId="0" fontId="20" fillId="4" borderId="0" xfId="0" applyFont="1" applyFill="1" applyAlignment="1">
      <alignment horizontal="center"/>
    </xf>
    <xf numFmtId="0" fontId="0" fillId="4" borderId="0" xfId="0" applyFill="1" applyAlignment="1">
      <alignment horizontal="center" vertical="center" textRotation="90"/>
    </xf>
    <xf numFmtId="0" fontId="0" fillId="4" borderId="0" xfId="0" applyFill="1"/>
    <xf numFmtId="0" fontId="20" fillId="0" borderId="13"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protection locked="0"/>
    </xf>
    <xf numFmtId="0" fontId="20" fillId="4" borderId="13" xfId="0" applyFont="1" applyFill="1" applyBorder="1" applyAlignment="1" applyProtection="1">
      <alignment horizontal="center" vertical="center"/>
      <protection locked="0"/>
    </xf>
    <xf numFmtId="0" fontId="20" fillId="5" borderId="15" xfId="0" applyFont="1" applyFill="1" applyBorder="1" applyAlignment="1" applyProtection="1">
      <alignment horizontal="center" vertical="center"/>
      <protection locked="0"/>
    </xf>
    <xf numFmtId="0" fontId="20" fillId="4" borderId="14" xfId="0" applyFont="1" applyFill="1" applyBorder="1" applyAlignment="1" applyProtection="1">
      <alignment horizontal="center" vertical="center"/>
      <protection locked="0"/>
    </xf>
    <xf numFmtId="0" fontId="20" fillId="4" borderId="1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protection locked="0"/>
    </xf>
    <xf numFmtId="0" fontId="20" fillId="4" borderId="0" xfId="0" applyFont="1" applyFill="1" applyAlignment="1" applyProtection="1">
      <alignment horizontal="center" vertical="center"/>
      <protection locked="0"/>
    </xf>
    <xf numFmtId="0" fontId="20" fillId="4" borderId="17" xfId="0" applyFont="1" applyFill="1" applyBorder="1" applyAlignment="1" applyProtection="1">
      <alignment horizontal="center" vertical="center"/>
      <protection locked="0"/>
    </xf>
    <xf numFmtId="0" fontId="22" fillId="2" borderId="13" xfId="1" applyFont="1" applyBorder="1" applyAlignment="1" applyProtection="1">
      <alignment horizontal="center" vertical="center"/>
      <protection locked="0"/>
    </xf>
    <xf numFmtId="0" fontId="19" fillId="0" borderId="14" xfId="1" applyFont="1" applyFill="1" applyBorder="1" applyAlignment="1" applyProtection="1">
      <alignment horizontal="center" vertical="center"/>
      <protection locked="0"/>
    </xf>
    <xf numFmtId="0" fontId="20" fillId="0" borderId="14" xfId="0" applyFont="1" applyBorder="1" applyAlignment="1" applyProtection="1">
      <alignment horizontal="left" vertical="center"/>
      <protection locked="0"/>
    </xf>
    <xf numFmtId="0" fontId="20" fillId="0" borderId="15" xfId="0" applyFont="1" applyBorder="1" applyAlignment="1" applyProtection="1">
      <alignment horizontal="left" vertical="center"/>
      <protection locked="0"/>
    </xf>
    <xf numFmtId="0" fontId="23" fillId="0" borderId="13" xfId="3" applyFont="1" applyBorder="1" applyAlignment="1" applyProtection="1">
      <alignment horizontal="center" vertical="center"/>
      <protection locked="0"/>
    </xf>
    <xf numFmtId="0" fontId="20" fillId="0" borderId="13" xfId="0" applyFont="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24" fillId="0" borderId="14" xfId="0" applyFont="1" applyBorder="1" applyAlignment="1" applyProtection="1">
      <alignment vertical="center"/>
      <protection locked="0"/>
    </xf>
    <xf numFmtId="0" fontId="19" fillId="0" borderId="13" xfId="0" applyFont="1" applyBorder="1" applyAlignment="1" applyProtection="1">
      <alignment horizontal="left" vertical="center"/>
      <protection locked="0"/>
    </xf>
    <xf numFmtId="0" fontId="20" fillId="5" borderId="13" xfId="0" applyFont="1" applyFill="1" applyBorder="1" applyAlignment="1" applyProtection="1">
      <alignment horizontal="left" vertical="center"/>
      <protection locked="0"/>
    </xf>
    <xf numFmtId="0" fontId="19" fillId="0" borderId="13" xfId="0" applyFont="1" applyBorder="1" applyAlignment="1" applyProtection="1">
      <alignment horizontal="center" vertical="center"/>
      <protection locked="0"/>
    </xf>
    <xf numFmtId="0" fontId="20" fillId="0" borderId="13" xfId="0" applyFont="1" applyBorder="1" applyAlignment="1" applyProtection="1">
      <alignment vertical="center"/>
      <protection locked="0"/>
    </xf>
    <xf numFmtId="0" fontId="20" fillId="0" borderId="0" xfId="0" applyFont="1" applyAlignment="1" applyProtection="1">
      <alignment horizontal="center" vertical="center"/>
      <protection locked="0"/>
    </xf>
    <xf numFmtId="0" fontId="20" fillId="0" borderId="0" xfId="0" applyFont="1" applyAlignment="1" applyProtection="1">
      <alignment horizontal="center"/>
      <protection locked="0"/>
    </xf>
    <xf numFmtId="0" fontId="20" fillId="4" borderId="15" xfId="0" applyFont="1" applyFill="1" applyBorder="1" applyAlignment="1" applyProtection="1">
      <alignment horizontal="center" vertical="center"/>
      <protection locked="0"/>
    </xf>
    <xf numFmtId="0" fontId="21" fillId="4" borderId="17" xfId="0" applyFont="1" applyFill="1" applyBorder="1" applyAlignment="1" applyProtection="1">
      <alignment textRotation="90"/>
      <protection locked="0"/>
    </xf>
    <xf numFmtId="0" fontId="21" fillId="4" borderId="0" xfId="0" applyFont="1" applyFill="1" applyAlignment="1" applyProtection="1">
      <alignment textRotation="90"/>
      <protection locked="0"/>
    </xf>
    <xf numFmtId="0" fontId="21" fillId="4" borderId="18" xfId="0" applyFont="1" applyFill="1" applyBorder="1" applyAlignment="1" applyProtection="1">
      <alignment textRotation="90"/>
      <protection locked="0"/>
    </xf>
    <xf numFmtId="0" fontId="26" fillId="3" borderId="13" xfId="2" applyFont="1" applyBorder="1" applyAlignment="1" applyProtection="1">
      <alignment horizontal="center" vertical="center"/>
      <protection locked="0"/>
    </xf>
    <xf numFmtId="0" fontId="26" fillId="3" borderId="14" xfId="2" applyFont="1" applyBorder="1" applyAlignment="1" applyProtection="1">
      <alignment horizontal="center" vertical="center"/>
      <protection locked="0"/>
    </xf>
    <xf numFmtId="0" fontId="20" fillId="5" borderId="16" xfId="0" applyFont="1" applyFill="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1" fillId="4" borderId="14" xfId="0" applyFont="1" applyFill="1" applyBorder="1" applyAlignment="1" applyProtection="1">
      <alignment textRotation="90"/>
      <protection locked="0"/>
    </xf>
    <xf numFmtId="0" fontId="21" fillId="4" borderId="15" xfId="0" applyFont="1" applyFill="1" applyBorder="1" applyAlignment="1" applyProtection="1">
      <alignment textRotation="90"/>
      <protection locked="0"/>
    </xf>
    <xf numFmtId="0" fontId="0" fillId="4" borderId="0" xfId="0" applyFill="1" applyAlignment="1">
      <alignment horizontal="left"/>
    </xf>
    <xf numFmtId="0" fontId="20" fillId="0" borderId="23"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31" fillId="4" borderId="0" xfId="0" applyFont="1" applyFill="1" applyAlignment="1">
      <alignment horizontal="left"/>
    </xf>
    <xf numFmtId="0" fontId="31" fillId="4" borderId="0" xfId="0" applyFont="1" applyFill="1"/>
    <xf numFmtId="0" fontId="0" fillId="4" borderId="0" xfId="0" applyFill="1" applyAlignment="1">
      <alignment horizontal="center"/>
    </xf>
    <xf numFmtId="0" fontId="20" fillId="4" borderId="0" xfId="0" applyFont="1" applyFill="1" applyAlignment="1">
      <alignment horizontal="center" vertical="center"/>
    </xf>
    <xf numFmtId="0" fontId="20" fillId="4" borderId="0" xfId="0" applyFont="1" applyFill="1" applyAlignment="1">
      <alignment horizontal="left"/>
    </xf>
    <xf numFmtId="0" fontId="11" fillId="9" borderId="7" xfId="0" applyFont="1" applyFill="1" applyBorder="1" applyAlignment="1">
      <alignment horizontal="center" textRotation="90"/>
    </xf>
    <xf numFmtId="0" fontId="11" fillId="9" borderId="8" xfId="0" applyFont="1" applyFill="1" applyBorder="1" applyAlignment="1">
      <alignment horizontal="center" textRotation="90"/>
    </xf>
    <xf numFmtId="0" fontId="11" fillId="9" borderId="9" xfId="0" applyFont="1" applyFill="1" applyBorder="1" applyAlignment="1">
      <alignment horizontal="center" textRotation="90"/>
    </xf>
    <xf numFmtId="0" fontId="11" fillId="9" borderId="8" xfId="0" applyFont="1" applyFill="1" applyBorder="1" applyAlignment="1">
      <alignment horizontal="center" textRotation="90" wrapText="1"/>
    </xf>
    <xf numFmtId="0" fontId="11" fillId="9" borderId="7" xfId="0" applyFont="1" applyFill="1" applyBorder="1" applyAlignment="1">
      <alignment horizontal="center" textRotation="90" wrapText="1"/>
    </xf>
    <xf numFmtId="0" fontId="10" fillId="9" borderId="10" xfId="0" applyFont="1" applyFill="1" applyBorder="1" applyAlignment="1">
      <alignment horizontal="center" textRotation="90" wrapText="1"/>
    </xf>
    <xf numFmtId="0" fontId="10" fillId="9" borderId="6" xfId="0" applyFont="1" applyFill="1" applyBorder="1" applyAlignment="1">
      <alignment horizontal="center" textRotation="90" wrapText="1"/>
    </xf>
    <xf numFmtId="0" fontId="7" fillId="4" borderId="0" xfId="0" applyFont="1" applyFill="1" applyAlignment="1">
      <alignment horizontal="center"/>
    </xf>
    <xf numFmtId="0" fontId="4" fillId="9" borderId="4" xfId="0" applyFont="1" applyFill="1" applyBorder="1" applyAlignment="1">
      <alignment horizontal="center"/>
    </xf>
    <xf numFmtId="0" fontId="9" fillId="9" borderId="7" xfId="0" applyFont="1" applyFill="1" applyBorder="1" applyAlignment="1">
      <alignment horizontal="center"/>
    </xf>
    <xf numFmtId="0" fontId="4" fillId="4" borderId="0" xfId="0" applyFont="1" applyFill="1" applyAlignment="1">
      <alignment horizontal="center"/>
    </xf>
    <xf numFmtId="0" fontId="7" fillId="4" borderId="0" xfId="0" applyFont="1" applyFill="1" applyAlignment="1">
      <alignment horizontal="center" textRotation="90"/>
    </xf>
    <xf numFmtId="0" fontId="25" fillId="0" borderId="13" xfId="0" applyFont="1" applyBorder="1" applyAlignment="1">
      <alignment horizontal="left" vertical="center" indent="1"/>
    </xf>
    <xf numFmtId="0" fontId="4" fillId="0" borderId="13" xfId="0" applyFont="1" applyBorder="1" applyAlignment="1">
      <alignment horizontal="left" vertical="center" indent="1"/>
    </xf>
    <xf numFmtId="0" fontId="25" fillId="5" borderId="13" xfId="0" applyFont="1" applyFill="1" applyBorder="1" applyAlignment="1">
      <alignment horizontal="left" vertical="center" indent="1"/>
    </xf>
    <xf numFmtId="0" fontId="8" fillId="0" borderId="13" xfId="0" applyFont="1" applyBorder="1" applyAlignment="1">
      <alignment horizontal="left" vertical="center" indent="1"/>
    </xf>
    <xf numFmtId="0" fontId="4" fillId="0" borderId="13" xfId="0" applyFont="1" applyBorder="1" applyAlignment="1">
      <alignment horizontal="left" vertical="center" wrapText="1" indent="1"/>
    </xf>
    <xf numFmtId="0" fontId="4" fillId="4" borderId="0" xfId="0" applyFont="1" applyFill="1" applyAlignment="1">
      <alignment horizontal="left" indent="1"/>
    </xf>
    <xf numFmtId="0" fontId="4" fillId="4" borderId="0" xfId="0" applyFont="1" applyFill="1" applyAlignment="1">
      <alignment horizontal="left" vertical="center" indent="1"/>
    </xf>
    <xf numFmtId="0" fontId="8" fillId="4" borderId="0" xfId="0" applyFont="1" applyFill="1" applyAlignment="1">
      <alignment horizontal="left" vertical="center" indent="1"/>
    </xf>
    <xf numFmtId="164" fontId="34" fillId="4" borderId="0" xfId="0" applyNumberFormat="1" applyFont="1" applyFill="1" applyAlignment="1">
      <alignment horizontal="left" vertical="center" indent="1"/>
    </xf>
    <xf numFmtId="0" fontId="8" fillId="4" borderId="0" xfId="0" applyFont="1" applyFill="1" applyAlignment="1">
      <alignment horizontal="left" indent="1"/>
    </xf>
    <xf numFmtId="0" fontId="3" fillId="4" borderId="0" xfId="0" applyFont="1" applyFill="1" applyAlignment="1" applyProtection="1">
      <alignment horizontal="left" indent="1"/>
      <protection locked="0"/>
    </xf>
    <xf numFmtId="0" fontId="6" fillId="10" borderId="13" xfId="0" applyFont="1" applyFill="1" applyBorder="1" applyAlignment="1">
      <alignment horizontal="left" vertical="center" indent="1"/>
    </xf>
    <xf numFmtId="0" fontId="4" fillId="6" borderId="13" xfId="0" applyFont="1" applyFill="1" applyBorder="1" applyAlignment="1">
      <alignment horizontal="left" vertical="center" indent="1"/>
    </xf>
    <xf numFmtId="0" fontId="4" fillId="0" borderId="13" xfId="0" applyFont="1" applyBorder="1" applyAlignment="1">
      <alignment horizontal="left" indent="1"/>
    </xf>
    <xf numFmtId="0" fontId="6" fillId="10" borderId="0" xfId="0" applyFont="1" applyFill="1" applyAlignment="1">
      <alignment horizontal="left" vertical="center" indent="1"/>
    </xf>
    <xf numFmtId="0" fontId="4" fillId="7" borderId="0" xfId="0" applyFont="1" applyFill="1" applyAlignment="1">
      <alignment horizontal="left" vertical="center" indent="1"/>
    </xf>
    <xf numFmtId="0" fontId="4" fillId="0" borderId="0" xfId="0" applyFont="1" applyAlignment="1">
      <alignment horizontal="left" vertical="center" indent="1"/>
    </xf>
    <xf numFmtId="0" fontId="4" fillId="8" borderId="0" xfId="0" applyFont="1" applyFill="1" applyAlignment="1">
      <alignment horizontal="left" vertical="center" indent="1"/>
    </xf>
    <xf numFmtId="0" fontId="4" fillId="8" borderId="13" xfId="0" applyFont="1" applyFill="1" applyBorder="1" applyAlignment="1">
      <alignment horizontal="left" vertical="center" indent="1"/>
    </xf>
    <xf numFmtId="0" fontId="35" fillId="0" borderId="13" xfId="3" applyFont="1" applyFill="1" applyBorder="1" applyAlignment="1" applyProtection="1">
      <alignment horizontal="left" vertical="center" indent="1"/>
    </xf>
    <xf numFmtId="0" fontId="4" fillId="0" borderId="6" xfId="0" applyFont="1" applyBorder="1" applyAlignment="1">
      <alignment horizontal="left" vertical="center" indent="1"/>
    </xf>
    <xf numFmtId="0" fontId="6" fillId="10" borderId="24" xfId="0" applyFont="1" applyFill="1" applyBorder="1" applyAlignment="1">
      <alignment horizontal="left" vertical="center" indent="1"/>
    </xf>
    <xf numFmtId="0" fontId="4" fillId="4" borderId="13" xfId="0" applyFont="1" applyFill="1" applyBorder="1" applyAlignment="1">
      <alignment horizontal="left" vertical="center" indent="1"/>
    </xf>
    <xf numFmtId="0" fontId="4" fillId="8" borderId="13" xfId="0" applyFont="1" applyFill="1" applyBorder="1" applyAlignment="1">
      <alignment horizontal="left" indent="1"/>
    </xf>
    <xf numFmtId="0" fontId="27" fillId="0" borderId="13" xfId="0" applyFont="1" applyBorder="1" applyAlignment="1">
      <alignment horizontal="left" vertical="center" indent="1"/>
    </xf>
    <xf numFmtId="0" fontId="28" fillId="0" borderId="13" xfId="0" applyFont="1" applyBorder="1" applyAlignment="1">
      <alignment horizontal="left" vertical="center" indent="1"/>
    </xf>
    <xf numFmtId="0" fontId="27" fillId="8" borderId="13" xfId="0" applyFont="1" applyFill="1" applyBorder="1" applyAlignment="1">
      <alignment horizontal="left" vertical="center" indent="1"/>
    </xf>
    <xf numFmtId="0" fontId="29" fillId="0" borderId="13" xfId="0" applyFont="1" applyBorder="1" applyAlignment="1">
      <alignment horizontal="left" vertical="center" indent="1"/>
    </xf>
    <xf numFmtId="0" fontId="30" fillId="0" borderId="13" xfId="0" applyFont="1" applyBorder="1" applyAlignment="1">
      <alignment horizontal="left" vertical="center" indent="1"/>
    </xf>
    <xf numFmtId="0" fontId="4" fillId="4" borderId="13" xfId="0" applyFont="1" applyFill="1" applyBorder="1" applyAlignment="1" applyProtection="1">
      <alignment horizontal="left" vertical="center" indent="1"/>
      <protection locked="0"/>
    </xf>
    <xf numFmtId="0" fontId="21" fillId="4" borderId="0" xfId="0" applyFont="1" applyFill="1" applyAlignment="1" applyProtection="1">
      <alignment horizontal="center" textRotation="90"/>
      <protection locked="0"/>
    </xf>
    <xf numFmtId="0" fontId="21" fillId="4" borderId="18" xfId="0" applyFont="1" applyFill="1" applyBorder="1" applyAlignment="1" applyProtection="1">
      <alignment horizontal="center" textRotation="90"/>
      <protection locked="0"/>
    </xf>
    <xf numFmtId="0" fontId="21" fillId="4" borderId="17" xfId="0" applyFont="1" applyFill="1" applyBorder="1" applyAlignment="1" applyProtection="1">
      <alignment horizontal="center" vertical="center" textRotation="90"/>
      <protection locked="0"/>
    </xf>
    <xf numFmtId="0" fontId="21" fillId="4" borderId="0" xfId="0" applyFont="1" applyFill="1" applyAlignment="1" applyProtection="1">
      <alignment horizontal="center" vertical="center" textRotation="90"/>
      <protection locked="0"/>
    </xf>
    <xf numFmtId="0" fontId="21" fillId="4" borderId="18" xfId="0" applyFont="1" applyFill="1" applyBorder="1" applyAlignment="1" applyProtection="1">
      <alignment horizontal="center" vertical="center" textRotation="90"/>
      <protection locked="0"/>
    </xf>
    <xf numFmtId="0" fontId="21" fillId="4" borderId="17" xfId="0" applyFont="1" applyFill="1" applyBorder="1" applyAlignment="1" applyProtection="1">
      <alignment horizontal="center" textRotation="90"/>
      <protection locked="0"/>
    </xf>
    <xf numFmtId="0" fontId="21" fillId="4" borderId="17" xfId="0" applyFont="1" applyFill="1" applyBorder="1" applyAlignment="1" applyProtection="1">
      <alignment textRotation="90"/>
      <protection locked="0"/>
    </xf>
    <xf numFmtId="0" fontId="21" fillId="4" borderId="0" xfId="0" applyFont="1" applyFill="1" applyAlignment="1" applyProtection="1">
      <alignment textRotation="90"/>
      <protection locked="0"/>
    </xf>
    <xf numFmtId="0" fontId="21" fillId="4" borderId="18" xfId="0" applyFont="1" applyFill="1" applyBorder="1" applyAlignment="1" applyProtection="1">
      <alignment textRotation="90"/>
      <protection locked="0"/>
    </xf>
    <xf numFmtId="0" fontId="21" fillId="4" borderId="17" xfId="0" applyFont="1" applyFill="1" applyBorder="1" applyAlignment="1">
      <alignment horizontal="center" textRotation="90"/>
    </xf>
    <xf numFmtId="0" fontId="21" fillId="4" borderId="0" xfId="0" applyFont="1" applyFill="1" applyAlignment="1">
      <alignment horizontal="center" textRotation="90"/>
    </xf>
    <xf numFmtId="0" fontId="11" fillId="9" borderId="4" xfId="0" applyFont="1" applyFill="1" applyBorder="1" applyAlignment="1">
      <alignment horizontal="center" textRotation="90" wrapText="1"/>
    </xf>
    <xf numFmtId="0" fontId="11" fillId="9" borderId="6" xfId="0" applyFont="1" applyFill="1" applyBorder="1" applyAlignment="1">
      <alignment horizontal="center" textRotation="90" wrapText="1"/>
    </xf>
    <xf numFmtId="0" fontId="10" fillId="9" borderId="10" xfId="0" applyFont="1" applyFill="1" applyBorder="1" applyAlignment="1">
      <alignment horizontal="center" textRotation="90"/>
    </xf>
    <xf numFmtId="0" fontId="10" fillId="9" borderId="11" xfId="0" applyFont="1" applyFill="1" applyBorder="1" applyAlignment="1">
      <alignment horizontal="center" textRotation="90"/>
    </xf>
    <xf numFmtId="0" fontId="10" fillId="9" borderId="10" xfId="0" applyFont="1" applyFill="1" applyBorder="1" applyAlignment="1">
      <alignment horizontal="center" textRotation="90" wrapText="1"/>
    </xf>
    <xf numFmtId="0" fontId="10" fillId="9" borderId="11" xfId="0" applyFont="1" applyFill="1" applyBorder="1" applyAlignment="1">
      <alignment horizontal="center" textRotation="90" wrapText="1"/>
    </xf>
    <xf numFmtId="0" fontId="10" fillId="9" borderId="12" xfId="0" applyFont="1" applyFill="1" applyBorder="1" applyAlignment="1">
      <alignment horizontal="center" textRotation="90"/>
    </xf>
    <xf numFmtId="0" fontId="10" fillId="9" borderId="4" xfId="0" applyFont="1" applyFill="1" applyBorder="1" applyAlignment="1">
      <alignment horizontal="center" textRotation="90" wrapText="1"/>
    </xf>
    <xf numFmtId="0" fontId="10" fillId="9" borderId="6" xfId="0" applyFont="1" applyFill="1" applyBorder="1" applyAlignment="1">
      <alignment horizontal="center" textRotation="90" wrapText="1"/>
    </xf>
    <xf numFmtId="0" fontId="17" fillId="9" borderId="4" xfId="0" applyFont="1" applyFill="1" applyBorder="1" applyAlignment="1">
      <alignment horizontal="center" textRotation="90" wrapText="1"/>
    </xf>
    <xf numFmtId="0" fontId="17" fillId="9" borderId="6" xfId="0" applyFont="1" applyFill="1" applyBorder="1" applyAlignment="1">
      <alignment horizontal="center" textRotation="90" wrapText="1"/>
    </xf>
    <xf numFmtId="0" fontId="14" fillId="9" borderId="4" xfId="0" applyFont="1" applyFill="1" applyBorder="1" applyAlignment="1">
      <alignment horizontal="center" textRotation="90" wrapText="1"/>
    </xf>
    <xf numFmtId="0" fontId="18" fillId="9" borderId="6" xfId="0" applyFont="1" applyFill="1" applyBorder="1" applyAlignment="1">
      <alignment horizontal="center" textRotation="90" wrapText="1"/>
    </xf>
    <xf numFmtId="0" fontId="12" fillId="9" borderId="4" xfId="0" applyFont="1" applyFill="1" applyBorder="1" applyAlignment="1">
      <alignment horizontal="center" textRotation="90" wrapText="1"/>
    </xf>
    <xf numFmtId="0" fontId="13" fillId="9" borderId="4" xfId="0" applyFont="1" applyFill="1" applyBorder="1" applyAlignment="1">
      <alignment horizontal="center" textRotation="90" wrapText="1"/>
    </xf>
    <xf numFmtId="0" fontId="16" fillId="9" borderId="4" xfId="0" applyFont="1" applyFill="1" applyBorder="1" applyAlignment="1">
      <alignment horizontal="center" textRotation="90" wrapText="1"/>
    </xf>
    <xf numFmtId="0" fontId="16" fillId="9" borderId="6" xfId="0" applyFont="1" applyFill="1" applyBorder="1" applyAlignment="1">
      <alignment horizontal="center" textRotation="90" wrapText="1"/>
    </xf>
    <xf numFmtId="0" fontId="10" fillId="9" borderId="4" xfId="0" applyFont="1" applyFill="1" applyBorder="1" applyAlignment="1">
      <alignment horizontal="center" textRotation="90"/>
    </xf>
    <xf numFmtId="0" fontId="10" fillId="9" borderId="6" xfId="0" applyFont="1" applyFill="1" applyBorder="1" applyAlignment="1">
      <alignment horizontal="center" textRotation="90"/>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cellXfs>
  <cellStyles count="4">
    <cellStyle name="Good" xfId="1" builtinId="26"/>
    <cellStyle name="Hyperlink" xfId="3" builtinId="8"/>
    <cellStyle name="Neutral" xfId="2" builtinId="28"/>
    <cellStyle name="Normal" xfId="0" builtinId="0"/>
  </cellStyles>
  <dxfs count="41">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EC6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EC6CE"/>
        </patternFill>
      </fill>
    </dxf>
    <dxf>
      <font>
        <color rgb="FF9C0006"/>
      </font>
      <fill>
        <patternFill>
          <bgColor rgb="FFFEC6CE"/>
        </patternFill>
      </fill>
    </dxf>
    <dxf>
      <font>
        <color rgb="FF006100"/>
      </font>
      <fill>
        <patternFill>
          <bgColor rgb="FFC6EFCE"/>
        </patternFill>
      </fill>
    </dxf>
    <dxf>
      <font>
        <color rgb="FF9C0006"/>
      </font>
      <fill>
        <patternFill>
          <bgColor rgb="FFFEC6CE"/>
        </patternFill>
      </fill>
    </dxf>
    <dxf>
      <font>
        <color rgb="FF9C0006"/>
      </font>
      <fill>
        <patternFill>
          <bgColor rgb="FFFEC6CE"/>
        </patternFill>
      </fill>
    </dxf>
    <dxf>
      <font>
        <color rgb="FF9C0006"/>
      </font>
      <fill>
        <patternFill>
          <bgColor rgb="FFFEC6CE"/>
        </patternFill>
      </fill>
    </dxf>
    <dxf>
      <font>
        <color rgb="FF9C0006"/>
      </font>
      <fill>
        <patternFill>
          <bgColor rgb="FFFEC6CE"/>
        </patternFill>
      </fill>
    </dxf>
    <dxf>
      <font>
        <color rgb="FF006100"/>
      </font>
      <fill>
        <patternFill>
          <bgColor rgb="FFC6EFCE"/>
        </patternFill>
      </fill>
    </dxf>
    <dxf>
      <font>
        <color rgb="FF9C0006"/>
      </font>
      <fill>
        <patternFill>
          <bgColor rgb="FFFEC6CE"/>
        </patternFill>
      </fill>
    </dxf>
    <dxf>
      <font>
        <color rgb="FF9C0006"/>
      </font>
      <fill>
        <patternFill>
          <bgColor rgb="FFFEC6CE"/>
        </patternFill>
      </fill>
    </dxf>
    <dxf>
      <font>
        <color rgb="FF006100"/>
      </font>
      <fill>
        <patternFill>
          <bgColor rgb="FFC6EFCE"/>
        </patternFill>
      </fill>
    </dxf>
    <dxf>
      <font>
        <color rgb="FF9C0006"/>
      </font>
      <fill>
        <patternFill>
          <bgColor rgb="FFFEC6CE"/>
        </patternFill>
      </fill>
    </dxf>
    <dxf>
      <font>
        <color rgb="FF006100"/>
      </font>
      <fill>
        <patternFill>
          <bgColor rgb="FFC6EFCE"/>
        </patternFill>
      </fill>
    </dxf>
    <dxf>
      <font>
        <color rgb="FF006100"/>
      </font>
      <fill>
        <patternFill>
          <bgColor rgb="FFC6EFCE"/>
        </patternFill>
      </fill>
    </dxf>
    <dxf>
      <font>
        <color rgb="FF9C0006"/>
      </font>
      <fill>
        <patternFill>
          <bgColor rgb="FFFEC6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EC6CE"/>
        </patternFill>
      </fill>
    </dxf>
    <dxf>
      <font>
        <color rgb="FF9C0006"/>
      </font>
      <fill>
        <patternFill>
          <bgColor rgb="FFFEC6CE"/>
        </patternFill>
      </fill>
    </dxf>
    <dxf>
      <fill>
        <patternFill>
          <bgColor theme="0" tint="-4.9989318521683403E-2"/>
        </patternFill>
      </fill>
    </dxf>
    <dxf>
      <fill>
        <patternFill>
          <bgColor theme="0" tint="-4.9989318521683403E-2"/>
        </patternFill>
      </fill>
    </dxf>
    <dxf>
      <font>
        <color rgb="FF9C0006"/>
      </font>
      <fill>
        <patternFill>
          <bgColor rgb="FFFEC6CE"/>
        </patternFill>
      </fill>
    </dxf>
    <dxf>
      <font>
        <color rgb="FF9C0006"/>
      </font>
      <fill>
        <patternFill>
          <bgColor rgb="FFFEC6CE"/>
        </patternFill>
      </fill>
    </dxf>
    <dxf>
      <fill>
        <patternFill>
          <bgColor theme="0" tint="-4.9989318521683403E-2"/>
        </patternFill>
      </fill>
    </dxf>
  </dxfs>
  <tableStyles count="0" defaultTableStyle="TableStyleMedium2" defaultPivotStyle="PivotStyleLight16"/>
  <colors>
    <mruColors>
      <color rgb="FF31B7BE"/>
      <color rgb="FF0014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A$4" lockText="1"/>
</file>

<file path=xl/ctrlProps/ctrlProp2.xml><?xml version="1.0" encoding="utf-8"?>
<formControlPr xmlns="http://schemas.microsoft.com/office/spreadsheetml/2009/9/main" objectType="Radio"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31750</xdr:rowOff>
        </xdr:from>
        <xdr:to>
          <xdr:col>0</xdr:col>
          <xdr:colOff>800100</xdr:colOff>
          <xdr:row>1</xdr:row>
          <xdr:rowOff>95250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GGS 1.3 (XML)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xdr:row>
          <xdr:rowOff>69850</xdr:rowOff>
        </xdr:from>
        <xdr:to>
          <xdr:col>0</xdr:col>
          <xdr:colOff>1657350</xdr:colOff>
          <xdr:row>2</xdr:row>
          <xdr:rowOff>152400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CS Connect (JSon)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redas-my.sharepoint.com/personal/rhian_del-valle_credas_com/Documents/Desktop/INTERNATIONAL%20DATA%20MATRIX.xlsx" TargetMode="External"/><Relationship Id="rId1" Type="http://schemas.openxmlformats.org/officeDocument/2006/relationships/externalLinkPath" Target="https://credas-my.sharepoint.com/personal/rhian_del-valle_credas_com/Documents/Desktop/INTERNATIONAL%20DATA%20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Data Matrix"/>
      <sheetName val="Matrix 1.3"/>
      <sheetName val="detailed elements"/>
      <sheetName val="activity codes"/>
      <sheetName val="consolidation"/>
      <sheetName val="Data"/>
    </sheetNames>
    <sheetDataSet>
      <sheetData sheetId="0"/>
      <sheetData sheetId="1"/>
      <sheetData sheetId="2"/>
      <sheetData sheetId="3">
        <row r="2">
          <cell r="B2">
            <v>1.3</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AA643-26DE-4281-B473-3663203F1D71}">
  <dimension ref="A1:BG381"/>
  <sheetViews>
    <sheetView tabSelected="1" zoomScale="61" workbookViewId="0">
      <pane xSplit="1" topLeftCell="B1" activePane="topRight" state="frozen"/>
      <selection pane="topRight" activeCell="AY3" sqref="AY1:AY1048576"/>
    </sheetView>
  </sheetViews>
  <sheetFormatPr defaultColWidth="7" defaultRowHeight="14.5" x14ac:dyDescent="0.35"/>
  <cols>
    <col min="1" max="1" width="43.26953125" style="91" bestFit="1" customWidth="1"/>
    <col min="2" max="2" width="5" style="1" customWidth="1"/>
    <col min="3" max="4" width="8.7265625" style="63" customWidth="1"/>
    <col min="5" max="5" width="8.7265625" style="22" customWidth="1"/>
    <col min="6" max="6" width="8.7265625" style="63" customWidth="1"/>
    <col min="7" max="8" width="5.7265625" style="69" customWidth="1"/>
    <col min="9" max="9" width="8.7265625" style="22" customWidth="1"/>
    <col min="10" max="11" width="8.7265625" style="70" customWidth="1"/>
    <col min="12" max="12" width="8.7265625" style="71" customWidth="1"/>
    <col min="13" max="15" width="7.1796875" style="19" customWidth="1"/>
    <col min="16" max="17" width="6.81640625" style="72" customWidth="1"/>
    <col min="18" max="18" width="8.7265625" style="73" customWidth="1"/>
    <col min="19" max="19" width="8.7265625" style="19" customWidth="1"/>
    <col min="20" max="30" width="8.7265625" style="71" customWidth="1"/>
    <col min="31" max="31" width="11.1796875" style="71" customWidth="1"/>
    <col min="32" max="32" width="17.26953125" style="71" customWidth="1"/>
    <col min="33" max="33" width="12" style="71" customWidth="1"/>
    <col min="34" max="34" width="12.81640625" style="71" customWidth="1"/>
    <col min="35" max="35" width="16.26953125" style="71" customWidth="1"/>
    <col min="36" max="36" width="55" style="71" customWidth="1"/>
    <col min="37" max="44" width="8.7265625" style="71" customWidth="1"/>
    <col min="45" max="45" width="10.26953125" style="71" customWidth="1"/>
    <col min="46" max="46" width="15.81640625" style="71" customWidth="1"/>
    <col min="47" max="48" width="8.7265625" style="20" customWidth="1"/>
    <col min="49" max="51" width="8.7265625" style="71" customWidth="1"/>
    <col min="52" max="52" width="8.7265625" style="20" customWidth="1"/>
    <col min="53" max="56" width="8.7265625" style="71" customWidth="1"/>
    <col min="57" max="57" width="47.453125" style="71" customWidth="1"/>
    <col min="60" max="16384" width="7" style="22"/>
  </cols>
  <sheetData>
    <row r="1" spans="1:57" s="3" customFormat="1" ht="16.5" customHeight="1" thickTop="1" thickBot="1" x14ac:dyDescent="0.4">
      <c r="A1" s="93"/>
      <c r="B1" s="1"/>
      <c r="C1" s="146" t="s">
        <v>0</v>
      </c>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8"/>
      <c r="AH1" s="2" t="s">
        <v>1</v>
      </c>
      <c r="AI1" s="149" t="s">
        <v>2</v>
      </c>
      <c r="AJ1" s="150"/>
      <c r="AK1" s="146" t="s">
        <v>3</v>
      </c>
      <c r="AL1" s="147"/>
      <c r="AM1" s="147"/>
      <c r="AN1" s="147"/>
      <c r="AO1" s="147"/>
      <c r="AP1" s="147"/>
      <c r="AQ1" s="147"/>
      <c r="AR1" s="147"/>
      <c r="AS1" s="147"/>
      <c r="AT1" s="148"/>
      <c r="AU1" s="146" t="s">
        <v>4</v>
      </c>
      <c r="AV1" s="147"/>
      <c r="AW1" s="148"/>
      <c r="AX1" s="146" t="s">
        <v>5</v>
      </c>
      <c r="AY1" s="147"/>
      <c r="AZ1" s="147"/>
      <c r="BA1" s="147"/>
      <c r="BB1" s="147"/>
      <c r="BC1" s="147"/>
      <c r="BD1" s="147"/>
      <c r="BE1" s="147"/>
    </row>
    <row r="2" spans="1:57" s="3" customFormat="1" ht="16.5" customHeight="1" thickTop="1" thickBot="1" x14ac:dyDescent="0.4">
      <c r="A2" s="94">
        <f>IF(A4=2,2,1.3)</f>
        <v>2</v>
      </c>
      <c r="B2" s="1"/>
      <c r="C2" s="4" t="s">
        <v>6</v>
      </c>
      <c r="D2" s="4" t="s">
        <v>7</v>
      </c>
      <c r="E2" s="5" t="s">
        <v>8</v>
      </c>
      <c r="F2" s="5" t="s">
        <v>9</v>
      </c>
      <c r="G2" s="151" t="s">
        <v>10</v>
      </c>
      <c r="H2" s="152"/>
      <c r="I2" s="5" t="s">
        <v>11</v>
      </c>
      <c r="J2" s="146" t="s">
        <v>12</v>
      </c>
      <c r="K2" s="148"/>
      <c r="L2" s="5" t="s">
        <v>13</v>
      </c>
      <c r="M2" s="146" t="s">
        <v>14</v>
      </c>
      <c r="N2" s="147"/>
      <c r="O2" s="148"/>
      <c r="P2" s="146" t="s">
        <v>15</v>
      </c>
      <c r="Q2" s="148"/>
      <c r="R2" s="151" t="s">
        <v>16</v>
      </c>
      <c r="S2" s="152"/>
      <c r="T2" s="5" t="s">
        <v>17</v>
      </c>
      <c r="U2" s="5" t="s">
        <v>18</v>
      </c>
      <c r="V2" s="5" t="s">
        <v>19</v>
      </c>
      <c r="W2" s="5" t="s">
        <v>20</v>
      </c>
      <c r="X2" s="5" t="s">
        <v>21</v>
      </c>
      <c r="Y2" s="5" t="s">
        <v>22</v>
      </c>
      <c r="Z2" s="5" t="s">
        <v>23</v>
      </c>
      <c r="AA2" s="5" t="s">
        <v>24</v>
      </c>
      <c r="AB2" s="5" t="s">
        <v>25</v>
      </c>
      <c r="AC2" s="5" t="s">
        <v>26</v>
      </c>
      <c r="AD2" s="5" t="s">
        <v>27</v>
      </c>
      <c r="AE2" s="7" t="s">
        <v>28</v>
      </c>
      <c r="AF2" s="8" t="s">
        <v>29</v>
      </c>
      <c r="AG2" s="8" t="s">
        <v>30</v>
      </c>
      <c r="AH2" s="8" t="s">
        <v>31</v>
      </c>
      <c r="AI2" s="9" t="s">
        <v>32</v>
      </c>
      <c r="AJ2" s="10" t="s">
        <v>33</v>
      </c>
      <c r="AK2" s="5" t="s">
        <v>34</v>
      </c>
      <c r="AL2" s="5" t="s">
        <v>35</v>
      </c>
      <c r="AM2" s="5" t="s">
        <v>36</v>
      </c>
      <c r="AN2" s="5" t="s">
        <v>37</v>
      </c>
      <c r="AO2" s="5" t="s">
        <v>37</v>
      </c>
      <c r="AP2" s="5" t="s">
        <v>38</v>
      </c>
      <c r="AQ2" s="5" t="s">
        <v>39</v>
      </c>
      <c r="AR2" s="5" t="s">
        <v>40</v>
      </c>
      <c r="AS2" s="8" t="s">
        <v>41</v>
      </c>
      <c r="AT2" s="5" t="s">
        <v>42</v>
      </c>
      <c r="AU2" s="151" t="s">
        <v>43</v>
      </c>
      <c r="AV2" s="152"/>
      <c r="AW2" s="5" t="s">
        <v>44</v>
      </c>
      <c r="AX2" s="5" t="s">
        <v>45</v>
      </c>
      <c r="AY2" s="5" t="s">
        <v>46</v>
      </c>
      <c r="AZ2" s="6" t="s">
        <v>47</v>
      </c>
      <c r="BA2" s="5" t="s">
        <v>48</v>
      </c>
      <c r="BB2" s="5" t="s">
        <v>49</v>
      </c>
      <c r="BC2" s="5" t="s">
        <v>50</v>
      </c>
      <c r="BD2" s="5" t="s">
        <v>51</v>
      </c>
      <c r="BE2" s="11" t="s">
        <v>52</v>
      </c>
    </row>
    <row r="3" spans="1:57" s="84" customFormat="1" ht="54.75" customHeight="1" thickTop="1" x14ac:dyDescent="0.35">
      <c r="A3" s="95"/>
      <c r="B3" s="81"/>
      <c r="C3" s="144" t="s">
        <v>53</v>
      </c>
      <c r="D3" s="144" t="s">
        <v>54</v>
      </c>
      <c r="E3" s="144" t="s">
        <v>55</v>
      </c>
      <c r="F3" s="144" t="s">
        <v>56</v>
      </c>
      <c r="G3" s="74" t="s">
        <v>57</v>
      </c>
      <c r="H3" s="75" t="s">
        <v>58</v>
      </c>
      <c r="I3" s="144" t="s">
        <v>59</v>
      </c>
      <c r="J3" s="74" t="s">
        <v>57</v>
      </c>
      <c r="K3" s="75" t="s">
        <v>60</v>
      </c>
      <c r="L3" s="82"/>
      <c r="M3" s="74" t="s">
        <v>57</v>
      </c>
      <c r="N3" s="76" t="s">
        <v>61</v>
      </c>
      <c r="O3" s="75" t="s">
        <v>62</v>
      </c>
      <c r="P3" s="74" t="s">
        <v>57</v>
      </c>
      <c r="Q3" s="77" t="s">
        <v>58</v>
      </c>
      <c r="R3" s="78" t="s">
        <v>57</v>
      </c>
      <c r="S3" s="77" t="s">
        <v>60</v>
      </c>
      <c r="T3" s="82"/>
      <c r="U3" s="82"/>
      <c r="V3" s="82"/>
      <c r="W3" s="82"/>
      <c r="X3" s="82"/>
      <c r="Y3" s="134" t="s">
        <v>63</v>
      </c>
      <c r="Z3" s="134" t="s">
        <v>64</v>
      </c>
      <c r="AA3" s="82"/>
      <c r="AB3" s="82"/>
      <c r="AC3" s="82"/>
      <c r="AD3" s="82"/>
      <c r="AE3" s="134" t="s">
        <v>65</v>
      </c>
      <c r="AF3" s="140" t="s">
        <v>66</v>
      </c>
      <c r="AG3" s="140" t="s">
        <v>67</v>
      </c>
      <c r="AH3" s="127" t="s">
        <v>68</v>
      </c>
      <c r="AI3" s="141" t="s">
        <v>69</v>
      </c>
      <c r="AJ3" s="138" t="s">
        <v>70</v>
      </c>
      <c r="AK3" s="82"/>
      <c r="AL3" s="82"/>
      <c r="AM3" s="134" t="s">
        <v>71</v>
      </c>
      <c r="AN3" s="142" t="s">
        <v>72</v>
      </c>
      <c r="AO3" s="134" t="s">
        <v>73</v>
      </c>
      <c r="AP3" s="134" t="s">
        <v>74</v>
      </c>
      <c r="AQ3" s="82"/>
      <c r="AR3" s="82"/>
      <c r="AS3" s="136" t="s">
        <v>75</v>
      </c>
      <c r="AT3" s="138" t="s">
        <v>76</v>
      </c>
      <c r="AU3" s="78" t="s">
        <v>57</v>
      </c>
      <c r="AV3" s="77" t="s">
        <v>60</v>
      </c>
      <c r="AW3" s="134" t="s">
        <v>77</v>
      </c>
      <c r="AX3" s="82"/>
      <c r="AY3" s="82"/>
      <c r="AZ3" s="83"/>
      <c r="BA3" s="82"/>
      <c r="BB3" s="82"/>
      <c r="BC3" s="134" t="s">
        <v>78</v>
      </c>
      <c r="BD3" s="82"/>
      <c r="BE3" s="127" t="s">
        <v>79</v>
      </c>
    </row>
    <row r="4" spans="1:57" s="13" customFormat="1" ht="72.75" customHeight="1" thickBot="1" x14ac:dyDescent="0.4">
      <c r="A4" s="96">
        <v>2</v>
      </c>
      <c r="B4" s="85"/>
      <c r="C4" s="145"/>
      <c r="D4" s="145"/>
      <c r="E4" s="145"/>
      <c r="F4" s="145"/>
      <c r="G4" s="129" t="s">
        <v>80</v>
      </c>
      <c r="H4" s="130"/>
      <c r="I4" s="145"/>
      <c r="J4" s="131" t="s">
        <v>81</v>
      </c>
      <c r="K4" s="132"/>
      <c r="L4" s="80" t="s">
        <v>82</v>
      </c>
      <c r="M4" s="129" t="s">
        <v>83</v>
      </c>
      <c r="N4" s="133"/>
      <c r="O4" s="130"/>
      <c r="P4" s="129" t="s">
        <v>84</v>
      </c>
      <c r="Q4" s="130"/>
      <c r="R4" s="131" t="s">
        <v>85</v>
      </c>
      <c r="S4" s="130"/>
      <c r="T4" s="80" t="s">
        <v>86</v>
      </c>
      <c r="U4" s="80" t="s">
        <v>87</v>
      </c>
      <c r="V4" s="80" t="s">
        <v>88</v>
      </c>
      <c r="W4" s="80" t="s">
        <v>89</v>
      </c>
      <c r="X4" s="80" t="s">
        <v>90</v>
      </c>
      <c r="Y4" s="135"/>
      <c r="Z4" s="135"/>
      <c r="AA4" s="80" t="s">
        <v>91</v>
      </c>
      <c r="AB4" s="80" t="s">
        <v>92</v>
      </c>
      <c r="AC4" s="80" t="s">
        <v>93</v>
      </c>
      <c r="AD4" s="80" t="s">
        <v>94</v>
      </c>
      <c r="AE4" s="135"/>
      <c r="AF4" s="128"/>
      <c r="AG4" s="128"/>
      <c r="AH4" s="128"/>
      <c r="AI4" s="139"/>
      <c r="AJ4" s="139"/>
      <c r="AK4" s="80" t="s">
        <v>95</v>
      </c>
      <c r="AL4" s="80" t="s">
        <v>96</v>
      </c>
      <c r="AM4" s="135"/>
      <c r="AN4" s="143"/>
      <c r="AO4" s="135"/>
      <c r="AP4" s="135"/>
      <c r="AQ4" s="80" t="s">
        <v>97</v>
      </c>
      <c r="AR4" s="80" t="s">
        <v>98</v>
      </c>
      <c r="AS4" s="137"/>
      <c r="AT4" s="139"/>
      <c r="AU4" s="131" t="s">
        <v>99</v>
      </c>
      <c r="AV4" s="132"/>
      <c r="AW4" s="135"/>
      <c r="AX4" s="80" t="s">
        <v>100</v>
      </c>
      <c r="AY4" s="80" t="s">
        <v>101</v>
      </c>
      <c r="AZ4" s="79" t="s">
        <v>102</v>
      </c>
      <c r="BA4" s="80" t="s">
        <v>103</v>
      </c>
      <c r="BB4" s="80" t="s">
        <v>104</v>
      </c>
      <c r="BC4" s="135"/>
      <c r="BD4" s="80" t="s">
        <v>105</v>
      </c>
      <c r="BE4" s="128"/>
    </row>
    <row r="5" spans="1:57" s="21" customFormat="1" ht="15.75" customHeight="1" thickTop="1" x14ac:dyDescent="0.3">
      <c r="A5" s="92"/>
      <c r="B5" s="12"/>
      <c r="C5" s="18"/>
      <c r="D5" s="18"/>
      <c r="E5" s="19"/>
      <c r="F5" s="18"/>
      <c r="G5" s="18"/>
      <c r="H5" s="18"/>
      <c r="I5" s="19"/>
      <c r="J5" s="125"/>
      <c r="K5" s="125"/>
      <c r="L5" s="20"/>
      <c r="M5" s="19"/>
      <c r="N5" s="19"/>
      <c r="O5" s="19"/>
      <c r="P5" s="125"/>
      <c r="Q5" s="125"/>
      <c r="R5" s="125"/>
      <c r="S5" s="125"/>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125"/>
      <c r="AV5" s="125"/>
      <c r="AW5" s="20"/>
      <c r="AX5" s="20"/>
      <c r="AY5" s="20"/>
      <c r="AZ5" s="125"/>
      <c r="BA5" s="20"/>
      <c r="BB5" s="20"/>
      <c r="BC5" s="20"/>
      <c r="BD5" s="20"/>
      <c r="BE5" s="20"/>
    </row>
    <row r="6" spans="1:57" ht="20.25" customHeight="1" x14ac:dyDescent="0.35">
      <c r="A6" s="97" t="str">
        <f>IF(api_version=2,"companySummary","CompanySummary")</f>
        <v>companySummary</v>
      </c>
      <c r="C6" s="18"/>
      <c r="D6" s="18"/>
      <c r="E6" s="19"/>
      <c r="F6" s="18"/>
      <c r="G6" s="18"/>
      <c r="H6" s="18"/>
      <c r="I6" s="19"/>
      <c r="J6" s="126"/>
      <c r="K6" s="126"/>
      <c r="L6" s="20"/>
      <c r="P6" s="126"/>
      <c r="Q6" s="126"/>
      <c r="R6" s="126"/>
      <c r="S6" s="126"/>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126"/>
      <c r="AV6" s="126"/>
      <c r="AW6" s="20"/>
      <c r="AX6" s="20"/>
      <c r="AY6" s="20"/>
      <c r="AZ6" s="126"/>
      <c r="BA6" s="20"/>
      <c r="BB6" s="20"/>
      <c r="BC6" s="20"/>
      <c r="BD6" s="20"/>
      <c r="BE6" s="20"/>
    </row>
    <row r="7" spans="1:57" ht="16.5" customHeight="1" x14ac:dyDescent="0.35">
      <c r="A7" s="87" t="str">
        <f>IF(api_version=2,"businessName","BusinessName")</f>
        <v>businessName</v>
      </c>
      <c r="C7" s="23" t="s">
        <v>106</v>
      </c>
      <c r="D7" s="23" t="s">
        <v>106</v>
      </c>
      <c r="E7" s="23" t="s">
        <v>106</v>
      </c>
      <c r="F7" s="23" t="s">
        <v>106</v>
      </c>
      <c r="G7" s="24" t="s">
        <v>106</v>
      </c>
      <c r="H7" s="25" t="s">
        <v>106</v>
      </c>
      <c r="I7" s="23" t="s">
        <v>106</v>
      </c>
      <c r="J7" s="24" t="s">
        <v>106</v>
      </c>
      <c r="K7" s="25" t="str">
        <f>IF(api_version=2,"Yes","No")</f>
        <v>Yes</v>
      </c>
      <c r="L7" s="23" t="s">
        <v>106</v>
      </c>
      <c r="M7" s="24" t="s">
        <v>106</v>
      </c>
      <c r="N7" s="26" t="s">
        <v>106</v>
      </c>
      <c r="O7" s="26" t="s">
        <v>106</v>
      </c>
      <c r="P7" s="24" t="s">
        <v>106</v>
      </c>
      <c r="Q7" s="25" t="s">
        <v>106</v>
      </c>
      <c r="R7" s="24" t="s">
        <v>106</v>
      </c>
      <c r="S7" s="25" t="s">
        <v>106</v>
      </c>
      <c r="T7" s="23" t="s">
        <v>106</v>
      </c>
      <c r="U7" s="23" t="s">
        <v>106</v>
      </c>
      <c r="V7" s="23" t="s">
        <v>106</v>
      </c>
      <c r="W7" s="23" t="s">
        <v>106</v>
      </c>
      <c r="X7" s="23" t="s">
        <v>106</v>
      </c>
      <c r="Y7" s="23" t="s">
        <v>106</v>
      </c>
      <c r="Z7" s="23" t="s">
        <v>106</v>
      </c>
      <c r="AA7" s="23" t="s">
        <v>106</v>
      </c>
      <c r="AB7" s="23" t="s">
        <v>106</v>
      </c>
      <c r="AC7" s="23" t="s">
        <v>106</v>
      </c>
      <c r="AD7" s="23" t="s">
        <v>106</v>
      </c>
      <c r="AE7" s="23" t="s">
        <v>106</v>
      </c>
      <c r="AF7" s="23" t="s">
        <v>106</v>
      </c>
      <c r="AG7" s="23" t="s">
        <v>106</v>
      </c>
      <c r="AH7" s="23" t="s">
        <v>106</v>
      </c>
      <c r="AI7" s="23" t="str">
        <f>AH7</f>
        <v>Yes</v>
      </c>
      <c r="AJ7" s="23" t="s">
        <v>106</v>
      </c>
      <c r="AK7" s="23" t="s">
        <v>106</v>
      </c>
      <c r="AL7" s="23" t="s">
        <v>106</v>
      </c>
      <c r="AM7" s="23" t="str">
        <f>AF7</f>
        <v>Yes</v>
      </c>
      <c r="AN7" s="23" t="s">
        <v>106</v>
      </c>
      <c r="AO7" s="23" t="s">
        <v>106</v>
      </c>
      <c r="AP7" s="23" t="s">
        <v>106</v>
      </c>
      <c r="AQ7" s="23" t="s">
        <v>106</v>
      </c>
      <c r="AR7" s="23" t="s">
        <v>106</v>
      </c>
      <c r="AS7" s="23" t="s">
        <v>106</v>
      </c>
      <c r="AT7" s="23" t="s">
        <v>106</v>
      </c>
      <c r="AU7" s="24" t="s">
        <v>106</v>
      </c>
      <c r="AV7" s="25" t="s">
        <v>106</v>
      </c>
      <c r="AW7" s="23" t="s">
        <v>106</v>
      </c>
      <c r="AX7" s="23" t="s">
        <v>106</v>
      </c>
      <c r="AY7" s="23" t="s">
        <v>106</v>
      </c>
      <c r="AZ7" s="24" t="s">
        <v>106</v>
      </c>
      <c r="BA7" s="23" t="s">
        <v>106</v>
      </c>
      <c r="BB7" s="23" t="s">
        <v>106</v>
      </c>
      <c r="BC7" s="23" t="s">
        <v>106</v>
      </c>
      <c r="BD7" s="23" t="s">
        <v>106</v>
      </c>
      <c r="BE7" s="23" t="s">
        <v>106</v>
      </c>
    </row>
    <row r="8" spans="1:57" x14ac:dyDescent="0.35">
      <c r="A8" s="87" t="str">
        <f>IF(api_version=2,"country","Country")</f>
        <v>country</v>
      </c>
      <c r="C8" s="23" t="s">
        <v>106</v>
      </c>
      <c r="D8" s="23" t="s">
        <v>106</v>
      </c>
      <c r="E8" s="23" t="s">
        <v>106</v>
      </c>
      <c r="F8" s="23" t="s">
        <v>106</v>
      </c>
      <c r="G8" s="24" t="s">
        <v>106</v>
      </c>
      <c r="H8" s="25" t="s">
        <v>106</v>
      </c>
      <c r="I8" s="23" t="s">
        <v>106</v>
      </c>
      <c r="J8" s="24" t="s">
        <v>106</v>
      </c>
      <c r="K8" s="25" t="str">
        <f>IF(api_version=2,"Yes","No")</f>
        <v>Yes</v>
      </c>
      <c r="L8" s="23" t="s">
        <v>106</v>
      </c>
      <c r="M8" s="24" t="s">
        <v>106</v>
      </c>
      <c r="N8" s="26" t="s">
        <v>106</v>
      </c>
      <c r="O8" s="26" t="s">
        <v>106</v>
      </c>
      <c r="P8" s="24" t="s">
        <v>106</v>
      </c>
      <c r="Q8" s="25" t="s">
        <v>106</v>
      </c>
      <c r="R8" s="24" t="s">
        <v>106</v>
      </c>
      <c r="S8" s="25" t="s">
        <v>106</v>
      </c>
      <c r="T8" s="23" t="s">
        <v>106</v>
      </c>
      <c r="U8" s="23" t="s">
        <v>106</v>
      </c>
      <c r="V8" s="23" t="s">
        <v>106</v>
      </c>
      <c r="W8" s="23" t="s">
        <v>106</v>
      </c>
      <c r="X8" s="23" t="s">
        <v>106</v>
      </c>
      <c r="Y8" s="23" t="s">
        <v>106</v>
      </c>
      <c r="Z8" s="23" t="s">
        <v>106</v>
      </c>
      <c r="AA8" s="23" t="s">
        <v>106</v>
      </c>
      <c r="AB8" s="23" t="s">
        <v>106</v>
      </c>
      <c r="AC8" s="23" t="s">
        <v>106</v>
      </c>
      <c r="AD8" s="23" t="s">
        <v>106</v>
      </c>
      <c r="AE8" s="23" t="s">
        <v>106</v>
      </c>
      <c r="AF8" s="23" t="s">
        <v>106</v>
      </c>
      <c r="AG8" s="23" t="s">
        <v>106</v>
      </c>
      <c r="AH8" s="23" t="s">
        <v>106</v>
      </c>
      <c r="AI8" s="23" t="str">
        <f>AH8</f>
        <v>Yes</v>
      </c>
      <c r="AJ8" s="23" t="s">
        <v>106</v>
      </c>
      <c r="AK8" s="23" t="s">
        <v>106</v>
      </c>
      <c r="AL8" s="23" t="s">
        <v>106</v>
      </c>
      <c r="AM8" s="23" t="s">
        <v>106</v>
      </c>
      <c r="AN8" s="23" t="s">
        <v>106</v>
      </c>
      <c r="AO8" s="23" t="s">
        <v>106</v>
      </c>
      <c r="AP8" s="23" t="s">
        <v>106</v>
      </c>
      <c r="AQ8" s="23" t="s">
        <v>106</v>
      </c>
      <c r="AR8" s="23" t="s">
        <v>106</v>
      </c>
      <c r="AS8" s="23" t="s">
        <v>106</v>
      </c>
      <c r="AT8" s="23" t="s">
        <v>106</v>
      </c>
      <c r="AU8" s="24" t="s">
        <v>106</v>
      </c>
      <c r="AV8" s="25" t="s">
        <v>106</v>
      </c>
      <c r="AW8" s="23" t="s">
        <v>106</v>
      </c>
      <c r="AX8" s="23" t="s">
        <v>106</v>
      </c>
      <c r="AY8" s="23" t="s">
        <v>106</v>
      </c>
      <c r="AZ8" s="23" t="s">
        <v>106</v>
      </c>
      <c r="BA8" s="23" t="s">
        <v>106</v>
      </c>
      <c r="BB8" s="23" t="s">
        <v>106</v>
      </c>
      <c r="BC8" s="23" t="s">
        <v>106</v>
      </c>
      <c r="BD8" s="23" t="str">
        <f>BC8</f>
        <v>Yes</v>
      </c>
      <c r="BE8" s="23" t="s">
        <v>106</v>
      </c>
    </row>
    <row r="9" spans="1:57" x14ac:dyDescent="0.35">
      <c r="A9" s="90" t="str">
        <f>IF(api_version=2,"companyNumber (Safe Number)","Number (Safe Number)")</f>
        <v>companyNumber (Safe Number)</v>
      </c>
      <c r="C9" s="23" t="s">
        <v>106</v>
      </c>
      <c r="D9" s="23" t="s">
        <v>106</v>
      </c>
      <c r="E9" s="23" t="s">
        <v>106</v>
      </c>
      <c r="F9" s="23" t="s">
        <v>106</v>
      </c>
      <c r="G9" s="24" t="s">
        <v>106</v>
      </c>
      <c r="H9" s="25" t="s">
        <v>106</v>
      </c>
      <c r="I9" s="23" t="str">
        <f>IF(api_version=2,"Yes","Yes")</f>
        <v>Yes</v>
      </c>
      <c r="J9" s="24" t="str">
        <f>IF(api_version=2,"Yes","No")</f>
        <v>Yes</v>
      </c>
      <c r="K9" s="25" t="str">
        <f>IF(api_version=2,"Yes","No")</f>
        <v>Yes</v>
      </c>
      <c r="L9" s="23" t="s">
        <v>106</v>
      </c>
      <c r="M9" s="24" t="str">
        <f>IF(api_version=2,"Yes","")</f>
        <v>Yes</v>
      </c>
      <c r="N9" s="26" t="str">
        <f>IF(api_version=2,"Yes","")</f>
        <v>Yes</v>
      </c>
      <c r="O9" s="26" t="str">
        <f>IF(api_version=2,"Yes","")</f>
        <v>Yes</v>
      </c>
      <c r="P9" s="24" t="str">
        <f>IF(api_version=2,"Yes","No")</f>
        <v>Yes</v>
      </c>
      <c r="Q9" s="25" t="s">
        <v>106</v>
      </c>
      <c r="R9" s="24" t="str">
        <f>IF(api_version=2,"Yes","No")</f>
        <v>Yes</v>
      </c>
      <c r="S9" s="25" t="s">
        <v>106</v>
      </c>
      <c r="T9" s="23" t="s">
        <v>107</v>
      </c>
      <c r="U9" s="23" t="s">
        <v>107</v>
      </c>
      <c r="V9" s="23" t="s">
        <v>107</v>
      </c>
      <c r="W9" s="23" t="s">
        <v>107</v>
      </c>
      <c r="X9" s="23" t="s">
        <v>107</v>
      </c>
      <c r="Y9" s="23" t="str">
        <f>IF(api_version=2,"No","No")</f>
        <v>No</v>
      </c>
      <c r="Z9" s="23" t="str">
        <f>IF(api_version=2,"No","No")</f>
        <v>No</v>
      </c>
      <c r="AA9" s="23" t="s">
        <v>107</v>
      </c>
      <c r="AB9" s="23" t="s">
        <v>107</v>
      </c>
      <c r="AC9" s="23" t="s">
        <v>107</v>
      </c>
      <c r="AD9" s="23" t="s">
        <v>107</v>
      </c>
      <c r="AE9" s="23" t="s">
        <v>107</v>
      </c>
      <c r="AF9" s="23" t="s">
        <v>107</v>
      </c>
      <c r="AG9" s="23" t="s">
        <v>107</v>
      </c>
      <c r="AH9" s="23" t="s">
        <v>107</v>
      </c>
      <c r="AI9" s="23" t="s">
        <v>107</v>
      </c>
      <c r="AJ9" s="23" t="s">
        <v>107</v>
      </c>
      <c r="AK9" s="23" t="str">
        <f>IF(api_version=2,"Yes","Yes")</f>
        <v>Yes</v>
      </c>
      <c r="AL9" s="23" t="s">
        <v>107</v>
      </c>
      <c r="AM9" s="23" t="str">
        <f>AF9</f>
        <v>No</v>
      </c>
      <c r="AN9" s="23" t="s">
        <v>107</v>
      </c>
      <c r="AO9" s="23" t="s">
        <v>107</v>
      </c>
      <c r="AP9" s="23" t="s">
        <v>107</v>
      </c>
      <c r="AQ9" s="23" t="s">
        <v>107</v>
      </c>
      <c r="AR9" s="23" t="s">
        <v>107</v>
      </c>
      <c r="AS9" s="23" t="s">
        <v>107</v>
      </c>
      <c r="AT9" s="23" t="str">
        <f>IF(api_version=2,"Yes","Yes")</f>
        <v>Yes</v>
      </c>
      <c r="AU9" s="24" t="s">
        <v>107</v>
      </c>
      <c r="AV9" s="25" t="s">
        <v>107</v>
      </c>
      <c r="AW9" s="23" t="s">
        <v>107</v>
      </c>
      <c r="AX9" s="23" t="s">
        <v>106</v>
      </c>
      <c r="AY9" s="23" t="s">
        <v>106</v>
      </c>
      <c r="AZ9" s="24" t="s">
        <v>107</v>
      </c>
      <c r="BA9" s="23" t="s">
        <v>107</v>
      </c>
      <c r="BB9" s="23" t="s">
        <v>107</v>
      </c>
      <c r="BC9" s="23" t="s">
        <v>107</v>
      </c>
      <c r="BD9" s="23" t="s">
        <v>106</v>
      </c>
      <c r="BE9" s="23" t="s">
        <v>107</v>
      </c>
    </row>
    <row r="10" spans="1:57" x14ac:dyDescent="0.35">
      <c r="A10" s="87" t="str">
        <f>IF(api_version=2,"companyRegistrationNumber","CompanyRegistrationNumber")</f>
        <v>companyRegistrationNumber</v>
      </c>
      <c r="C10" s="23" t="s">
        <v>106</v>
      </c>
      <c r="D10" s="23" t="s">
        <v>106</v>
      </c>
      <c r="E10" s="23" t="s">
        <v>106</v>
      </c>
      <c r="F10" s="23" t="s">
        <v>106</v>
      </c>
      <c r="G10" s="24" t="s">
        <v>106</v>
      </c>
      <c r="H10" s="25" t="s">
        <v>107</v>
      </c>
      <c r="I10" s="23" t="s">
        <v>106</v>
      </c>
      <c r="J10" s="24" t="s">
        <v>106</v>
      </c>
      <c r="K10" s="25" t="str">
        <f>IF(api_version=2,"Yes","No")</f>
        <v>Yes</v>
      </c>
      <c r="L10" s="23" t="s">
        <v>106</v>
      </c>
      <c r="M10" s="24" t="s">
        <v>106</v>
      </c>
      <c r="N10" s="26" t="s">
        <v>106</v>
      </c>
      <c r="O10" s="26" t="s">
        <v>106</v>
      </c>
      <c r="P10" s="24" t="s">
        <v>106</v>
      </c>
      <c r="Q10" s="25" t="s">
        <v>106</v>
      </c>
      <c r="R10" s="24" t="s">
        <v>106</v>
      </c>
      <c r="S10" s="25" t="s">
        <v>107</v>
      </c>
      <c r="T10" s="23" t="s">
        <v>106</v>
      </c>
      <c r="U10" s="23" t="s">
        <v>106</v>
      </c>
      <c r="V10" s="23" t="s">
        <v>106</v>
      </c>
      <c r="W10" s="23" t="s">
        <v>106</v>
      </c>
      <c r="X10" s="23" t="s">
        <v>106</v>
      </c>
      <c r="Y10" s="23" t="s">
        <v>106</v>
      </c>
      <c r="Z10" s="23" t="s">
        <v>106</v>
      </c>
      <c r="AA10" s="23" t="s">
        <v>106</v>
      </c>
      <c r="AB10" s="23" t="s">
        <v>106</v>
      </c>
      <c r="AC10" s="23" t="s">
        <v>106</v>
      </c>
      <c r="AD10" s="23" t="s">
        <v>106</v>
      </c>
      <c r="AE10" s="23" t="s">
        <v>106</v>
      </c>
      <c r="AF10" s="23" t="s">
        <v>106</v>
      </c>
      <c r="AG10" s="23" t="s">
        <v>106</v>
      </c>
      <c r="AH10" s="23" t="s">
        <v>106</v>
      </c>
      <c r="AI10" s="23" t="str">
        <f>AH10</f>
        <v>Yes</v>
      </c>
      <c r="AJ10" s="23" t="s">
        <v>106</v>
      </c>
      <c r="AK10" s="23" t="s">
        <v>106</v>
      </c>
      <c r="AL10" s="23" t="s">
        <v>106</v>
      </c>
      <c r="AM10" s="23" t="str">
        <f>AF10</f>
        <v>Yes</v>
      </c>
      <c r="AN10" s="23" t="s">
        <v>106</v>
      </c>
      <c r="AO10" s="23" t="s">
        <v>106</v>
      </c>
      <c r="AP10" s="23" t="s">
        <v>106</v>
      </c>
      <c r="AQ10" s="23" t="s">
        <v>106</v>
      </c>
      <c r="AR10" s="23" t="s">
        <v>106</v>
      </c>
      <c r="AS10" s="23" t="s">
        <v>106</v>
      </c>
      <c r="AT10" s="23" t="s">
        <v>106</v>
      </c>
      <c r="AU10" s="24" t="s">
        <v>106</v>
      </c>
      <c r="AV10" s="25" t="s">
        <v>107</v>
      </c>
      <c r="AW10" s="23" t="s">
        <v>106</v>
      </c>
      <c r="AX10" s="23" t="s">
        <v>106</v>
      </c>
      <c r="AY10" s="23" t="s">
        <v>106</v>
      </c>
      <c r="AZ10" s="24" t="s">
        <v>106</v>
      </c>
      <c r="BA10" s="23" t="s">
        <v>106</v>
      </c>
      <c r="BB10" s="23" t="s">
        <v>106</v>
      </c>
      <c r="BC10" s="23" t="s">
        <v>106</v>
      </c>
      <c r="BD10" s="23" t="s">
        <v>106</v>
      </c>
      <c r="BE10" s="23" t="s">
        <v>106</v>
      </c>
    </row>
    <row r="11" spans="1:57" x14ac:dyDescent="0.35">
      <c r="A11" s="87" t="str">
        <f>IF(api_version=2,"mainActivity.code","MainActivity/ActivityCode")</f>
        <v>mainActivity.code</v>
      </c>
      <c r="C11" s="23" t="s">
        <v>106</v>
      </c>
      <c r="D11" s="23" t="s">
        <v>106</v>
      </c>
      <c r="E11" s="23" t="s">
        <v>106</v>
      </c>
      <c r="F11" s="23" t="s">
        <v>106</v>
      </c>
      <c r="G11" s="24" t="s">
        <v>106</v>
      </c>
      <c r="H11" s="25" t="s">
        <v>106</v>
      </c>
      <c r="I11" s="23" t="s">
        <v>106</v>
      </c>
      <c r="J11" s="24" t="s">
        <v>106</v>
      </c>
      <c r="K11" s="25" t="s">
        <v>107</v>
      </c>
      <c r="L11" s="23" t="s">
        <v>106</v>
      </c>
      <c r="M11" s="24" t="s">
        <v>106</v>
      </c>
      <c r="N11" s="26" t="s">
        <v>106</v>
      </c>
      <c r="O11" s="26" t="s">
        <v>106</v>
      </c>
      <c r="P11" s="24" t="s">
        <v>106</v>
      </c>
      <c r="Q11" s="25" t="s">
        <v>106</v>
      </c>
      <c r="R11" s="24" t="s">
        <v>106</v>
      </c>
      <c r="S11" s="25" t="s">
        <v>106</v>
      </c>
      <c r="T11" s="23" t="s">
        <v>106</v>
      </c>
      <c r="U11" s="23" t="s">
        <v>106</v>
      </c>
      <c r="V11" s="23" t="s">
        <v>106</v>
      </c>
      <c r="W11" s="23" t="s">
        <v>106</v>
      </c>
      <c r="X11" s="23" t="s">
        <v>106</v>
      </c>
      <c r="Y11" s="23" t="s">
        <v>106</v>
      </c>
      <c r="Z11" s="23" t="s">
        <v>106</v>
      </c>
      <c r="AA11" s="23" t="s">
        <v>106</v>
      </c>
      <c r="AB11" s="23" t="s">
        <v>106</v>
      </c>
      <c r="AC11" s="23" t="s">
        <v>106</v>
      </c>
      <c r="AD11" s="23" t="s">
        <v>106</v>
      </c>
      <c r="AE11" s="23" t="s">
        <v>106</v>
      </c>
      <c r="AF11" s="23" t="s">
        <v>106</v>
      </c>
      <c r="AG11" s="23" t="s">
        <v>106</v>
      </c>
      <c r="AH11" s="23" t="s">
        <v>106</v>
      </c>
      <c r="AI11" s="23" t="str">
        <f>AH11</f>
        <v>Yes</v>
      </c>
      <c r="AJ11" s="23" t="s">
        <v>106</v>
      </c>
      <c r="AK11" s="23" t="s">
        <v>106</v>
      </c>
      <c r="AL11" s="23" t="s">
        <v>106</v>
      </c>
      <c r="AM11" s="23" t="str">
        <f>AF11</f>
        <v>Yes</v>
      </c>
      <c r="AN11" s="23" t="s">
        <v>106</v>
      </c>
      <c r="AO11" s="23" t="s">
        <v>106</v>
      </c>
      <c r="AP11" s="23" t="s">
        <v>106</v>
      </c>
      <c r="AQ11" s="23" t="s">
        <v>106</v>
      </c>
      <c r="AR11" s="23" t="s">
        <v>106</v>
      </c>
      <c r="AS11" s="23" t="s">
        <v>106</v>
      </c>
      <c r="AT11" s="23" t="s">
        <v>106</v>
      </c>
      <c r="AU11" s="24" t="s">
        <v>106</v>
      </c>
      <c r="AV11" s="25" t="s">
        <v>106</v>
      </c>
      <c r="AW11" s="23" t="s">
        <v>107</v>
      </c>
      <c r="AX11" s="23" t="s">
        <v>106</v>
      </c>
      <c r="AY11" s="23" t="s">
        <v>106</v>
      </c>
      <c r="AZ11" s="24" t="s">
        <v>106</v>
      </c>
      <c r="BA11" s="23" t="s">
        <v>106</v>
      </c>
      <c r="BB11" s="23" t="s">
        <v>106</v>
      </c>
      <c r="BC11" s="23" t="s">
        <v>106</v>
      </c>
      <c r="BD11" s="23" t="s">
        <v>106</v>
      </c>
      <c r="BE11" s="23" t="s">
        <v>106</v>
      </c>
    </row>
    <row r="12" spans="1:57" x14ac:dyDescent="0.35">
      <c r="A12" s="87" t="str">
        <f>IF(api_version=2,"mainActivity.industrySector","-")</f>
        <v>mainActivity.industrySector</v>
      </c>
      <c r="C12" s="23" t="str">
        <f t="shared" ref="C12:AX12" si="0">IF(api_version=2,"No","No")</f>
        <v>No</v>
      </c>
      <c r="D12" s="23" t="str">
        <f t="shared" si="0"/>
        <v>No</v>
      </c>
      <c r="E12" s="23" t="str">
        <f t="shared" si="0"/>
        <v>No</v>
      </c>
      <c r="F12" s="23" t="str">
        <f t="shared" si="0"/>
        <v>No</v>
      </c>
      <c r="G12" s="24" t="str">
        <f t="shared" ref="G12:H12" si="1">IF(api_version=2,"No","No")</f>
        <v>No</v>
      </c>
      <c r="H12" s="25" t="str">
        <f t="shared" si="1"/>
        <v>No</v>
      </c>
      <c r="I12" s="23" t="str">
        <f t="shared" si="0"/>
        <v>No</v>
      </c>
      <c r="J12" s="24" t="str">
        <f t="shared" si="0"/>
        <v>No</v>
      </c>
      <c r="K12" s="25" t="s">
        <v>107</v>
      </c>
      <c r="L12" s="23" t="s">
        <v>107</v>
      </c>
      <c r="M12" s="24" t="str">
        <f t="shared" si="0"/>
        <v>No</v>
      </c>
      <c r="N12" s="26" t="str">
        <f t="shared" si="0"/>
        <v>No</v>
      </c>
      <c r="O12" s="26" t="str">
        <f t="shared" si="0"/>
        <v>No</v>
      </c>
      <c r="P12" s="24" t="str">
        <f t="shared" si="0"/>
        <v>No</v>
      </c>
      <c r="Q12" s="25" t="str">
        <f t="shared" si="0"/>
        <v>No</v>
      </c>
      <c r="R12" s="24" t="str">
        <f t="shared" si="0"/>
        <v>No</v>
      </c>
      <c r="S12" s="25" t="str">
        <f t="shared" si="0"/>
        <v>No</v>
      </c>
      <c r="T12" s="23" t="str">
        <f>IF(api_version=2,"Yes","No")</f>
        <v>Yes</v>
      </c>
      <c r="U12" s="23" t="s">
        <v>107</v>
      </c>
      <c r="V12" s="23" t="str">
        <f t="shared" si="0"/>
        <v>No</v>
      </c>
      <c r="W12" s="23" t="str">
        <f t="shared" si="0"/>
        <v>No</v>
      </c>
      <c r="X12" s="23" t="str">
        <f t="shared" si="0"/>
        <v>No</v>
      </c>
      <c r="Y12" s="23" t="str">
        <f t="shared" si="0"/>
        <v>No</v>
      </c>
      <c r="Z12" s="23" t="str">
        <f t="shared" si="0"/>
        <v>No</v>
      </c>
      <c r="AA12" s="23" t="str">
        <f t="shared" si="0"/>
        <v>No</v>
      </c>
      <c r="AB12" s="23" t="str">
        <f t="shared" si="0"/>
        <v>No</v>
      </c>
      <c r="AC12" s="23" t="str">
        <f t="shared" si="0"/>
        <v>No</v>
      </c>
      <c r="AD12" s="23" t="str">
        <f t="shared" si="0"/>
        <v>No</v>
      </c>
      <c r="AE12" s="23" t="str">
        <f t="shared" si="0"/>
        <v>No</v>
      </c>
      <c r="AF12" s="23" t="str">
        <f t="shared" si="0"/>
        <v>No</v>
      </c>
      <c r="AG12" s="23" t="str">
        <f t="shared" si="0"/>
        <v>No</v>
      </c>
      <c r="AH12" s="23" t="str">
        <f t="shared" si="0"/>
        <v>No</v>
      </c>
      <c r="AI12" s="23" t="str">
        <f t="shared" si="0"/>
        <v>No</v>
      </c>
      <c r="AJ12" s="23" t="str">
        <f>IF(api_version=2,"Yes","No")</f>
        <v>Yes</v>
      </c>
      <c r="AK12" s="23" t="str">
        <f t="shared" si="0"/>
        <v>No</v>
      </c>
      <c r="AL12" s="23" t="str">
        <f t="shared" si="0"/>
        <v>No</v>
      </c>
      <c r="AM12" s="23" t="str">
        <f t="shared" si="0"/>
        <v>No</v>
      </c>
      <c r="AN12" s="23" t="str">
        <f t="shared" si="0"/>
        <v>No</v>
      </c>
      <c r="AO12" s="23" t="s">
        <v>107</v>
      </c>
      <c r="AP12" s="23" t="str">
        <f t="shared" si="0"/>
        <v>No</v>
      </c>
      <c r="AQ12" s="23" t="str">
        <f t="shared" si="0"/>
        <v>No</v>
      </c>
      <c r="AR12" s="23" t="str">
        <f t="shared" si="0"/>
        <v>No</v>
      </c>
      <c r="AS12" s="23" t="str">
        <f t="shared" si="0"/>
        <v>No</v>
      </c>
      <c r="AT12" s="23" t="str">
        <f t="shared" si="0"/>
        <v>No</v>
      </c>
      <c r="AU12" s="24" t="str">
        <f>IF(api_version=2,"Yes","No")</f>
        <v>Yes</v>
      </c>
      <c r="AV12" s="25" t="str">
        <f>IF(api_version=2,"Yes","No")</f>
        <v>Yes</v>
      </c>
      <c r="AW12" s="23" t="str">
        <f t="shared" si="0"/>
        <v>No</v>
      </c>
      <c r="AX12" s="23" t="str">
        <f t="shared" si="0"/>
        <v>No</v>
      </c>
      <c r="AY12" s="23" t="str">
        <f>IF(api_version=2,"Yes","No")</f>
        <v>Yes</v>
      </c>
      <c r="AZ12" s="24" t="str">
        <f>IF(api_version=2,"No","No")</f>
        <v>No</v>
      </c>
      <c r="BA12" s="23" t="str">
        <f>IF(api_version=2,"No","No")</f>
        <v>No</v>
      </c>
      <c r="BB12" s="23" t="str">
        <f>IF(api_version=2,"No","No")</f>
        <v>No</v>
      </c>
      <c r="BC12" s="23" t="str">
        <f>IF(api_version=2,"No","No")</f>
        <v>No</v>
      </c>
      <c r="BD12" s="23" t="str">
        <f>IF(api_version=2,"No","No")</f>
        <v>No</v>
      </c>
      <c r="BE12" s="23" t="s">
        <v>107</v>
      </c>
    </row>
    <row r="13" spans="1:57" x14ac:dyDescent="0.35">
      <c r="A13" s="87" t="str">
        <f>IF(api_version=2,"mainActivity.description","MainActivity/ActivityDescription")</f>
        <v>mainActivity.description</v>
      </c>
      <c r="C13" s="23" t="s">
        <v>106</v>
      </c>
      <c r="D13" s="23" t="s">
        <v>106</v>
      </c>
      <c r="E13" s="23" t="s">
        <v>106</v>
      </c>
      <c r="F13" s="23" t="s">
        <v>106</v>
      </c>
      <c r="G13" s="24" t="s">
        <v>106</v>
      </c>
      <c r="H13" s="25" t="s">
        <v>106</v>
      </c>
      <c r="I13" s="23" t="s">
        <v>106</v>
      </c>
      <c r="J13" s="24" t="s">
        <v>106</v>
      </c>
      <c r="K13" s="25" t="s">
        <v>107</v>
      </c>
      <c r="L13" s="23" t="s">
        <v>106</v>
      </c>
      <c r="M13" s="24" t="s">
        <v>106</v>
      </c>
      <c r="N13" s="26" t="s">
        <v>106</v>
      </c>
      <c r="O13" s="26" t="s">
        <v>106</v>
      </c>
      <c r="P13" s="24" t="s">
        <v>106</v>
      </c>
      <c r="Q13" s="25" t="s">
        <v>106</v>
      </c>
      <c r="R13" s="24" t="s">
        <v>106</v>
      </c>
      <c r="S13" s="25" t="s">
        <v>106</v>
      </c>
      <c r="T13" s="23" t="s">
        <v>106</v>
      </c>
      <c r="U13" s="23" t="s">
        <v>106</v>
      </c>
      <c r="V13" s="23" t="s">
        <v>106</v>
      </c>
      <c r="W13" s="23" t="s">
        <v>106</v>
      </c>
      <c r="X13" s="23" t="s">
        <v>106</v>
      </c>
      <c r="Y13" s="23" t="s">
        <v>106</v>
      </c>
      <c r="Z13" s="23" t="s">
        <v>106</v>
      </c>
      <c r="AA13" s="23" t="s">
        <v>106</v>
      </c>
      <c r="AB13" s="23" t="s">
        <v>106</v>
      </c>
      <c r="AC13" s="23" t="s">
        <v>106</v>
      </c>
      <c r="AD13" s="23" t="s">
        <v>106</v>
      </c>
      <c r="AE13" s="23" t="s">
        <v>106</v>
      </c>
      <c r="AF13" s="23" t="s">
        <v>106</v>
      </c>
      <c r="AG13" s="23" t="s">
        <v>106</v>
      </c>
      <c r="AH13" s="23" t="s">
        <v>106</v>
      </c>
      <c r="AI13" s="23" t="str">
        <f>AH13</f>
        <v>Yes</v>
      </c>
      <c r="AJ13" s="23" t="s">
        <v>106</v>
      </c>
      <c r="AK13" s="23" t="s">
        <v>106</v>
      </c>
      <c r="AL13" s="23" t="s">
        <v>106</v>
      </c>
      <c r="AM13" s="23" t="str">
        <f>AF13</f>
        <v>Yes</v>
      </c>
      <c r="AN13" s="23" t="s">
        <v>106</v>
      </c>
      <c r="AO13" s="23" t="s">
        <v>106</v>
      </c>
      <c r="AP13" s="23" t="s">
        <v>106</v>
      </c>
      <c r="AQ13" s="23" t="s">
        <v>106</v>
      </c>
      <c r="AR13" s="23" t="s">
        <v>106</v>
      </c>
      <c r="AS13" s="23" t="s">
        <v>106</v>
      </c>
      <c r="AT13" s="23" t="s">
        <v>106</v>
      </c>
      <c r="AU13" s="24" t="s">
        <v>106</v>
      </c>
      <c r="AV13" s="25" t="s">
        <v>106</v>
      </c>
      <c r="AW13" s="23" t="s">
        <v>107</v>
      </c>
      <c r="AX13" s="23" t="s">
        <v>106</v>
      </c>
      <c r="AY13" s="23" t="s">
        <v>106</v>
      </c>
      <c r="AZ13" s="24" t="s">
        <v>106</v>
      </c>
      <c r="BA13" s="23" t="s">
        <v>106</v>
      </c>
      <c r="BB13" s="23" t="s">
        <v>106</v>
      </c>
      <c r="BC13" s="23" t="s">
        <v>106</v>
      </c>
      <c r="BD13" s="23" t="s">
        <v>106</v>
      </c>
      <c r="BE13" s="23" t="s">
        <v>106</v>
      </c>
    </row>
    <row r="14" spans="1:57" ht="15.75" customHeight="1" x14ac:dyDescent="0.35">
      <c r="A14" s="89" t="str">
        <f>IF(api_version=2,"mainActivity.classification","-")</f>
        <v>mainActivity.classification</v>
      </c>
      <c r="C14" s="23" t="str">
        <f t="shared" ref="C14:J14" si="2">IF(api_version=2,"Yes","No")</f>
        <v>Yes</v>
      </c>
      <c r="D14" s="23" t="str">
        <f t="shared" si="2"/>
        <v>Yes</v>
      </c>
      <c r="E14" s="23" t="str">
        <f t="shared" si="2"/>
        <v>Yes</v>
      </c>
      <c r="F14" s="23" t="str">
        <f t="shared" si="2"/>
        <v>Yes</v>
      </c>
      <c r="G14" s="24" t="str">
        <f t="shared" ref="G14:H14" si="3">IF(api_version=2,"Yes","No")</f>
        <v>Yes</v>
      </c>
      <c r="H14" s="25" t="str">
        <f t="shared" si="3"/>
        <v>Yes</v>
      </c>
      <c r="I14" s="23" t="str">
        <f t="shared" si="2"/>
        <v>Yes</v>
      </c>
      <c r="J14" s="24" t="str">
        <f t="shared" si="2"/>
        <v>Yes</v>
      </c>
      <c r="K14" s="25" t="s">
        <v>107</v>
      </c>
      <c r="L14" s="23" t="s">
        <v>106</v>
      </c>
      <c r="M14" s="24" t="str">
        <f>IF(api_version=2,"Yes","No")</f>
        <v>Yes</v>
      </c>
      <c r="N14" s="26" t="str">
        <f>IF(api_version=2,"Yes","No")</f>
        <v>Yes</v>
      </c>
      <c r="O14" s="26" t="str">
        <f>IF(api_version=2,"Yes","No")</f>
        <v>Yes</v>
      </c>
      <c r="P14" s="24" t="str">
        <f>IF(api_version=2,"No","No")</f>
        <v>No</v>
      </c>
      <c r="Q14" s="25" t="s">
        <v>107</v>
      </c>
      <c r="R14" s="24" t="str">
        <f>IF(api_version=2,"Yes","No")</f>
        <v>Yes</v>
      </c>
      <c r="S14" s="25" t="str">
        <f>IF(api_version=2,"Yes","No")</f>
        <v>Yes</v>
      </c>
      <c r="T14" s="23" t="str">
        <f>IF(api_version=2,"Yes","No")</f>
        <v>Yes</v>
      </c>
      <c r="U14" s="23" t="str">
        <f>IF(api_version=2,"Yes","No")</f>
        <v>Yes</v>
      </c>
      <c r="V14" s="23" t="str">
        <f>IF(api_version=2,"No","No")</f>
        <v>No</v>
      </c>
      <c r="W14" s="23" t="str">
        <f>IF(api_version=2,"Yes","No")</f>
        <v>Yes</v>
      </c>
      <c r="X14" s="23" t="s">
        <v>107</v>
      </c>
      <c r="Y14" s="23" t="str">
        <f>IF(api_version=2,"Yes","No")</f>
        <v>Yes</v>
      </c>
      <c r="Z14" s="23" t="str">
        <f>IF(api_version=2,"Yes","No")</f>
        <v>Yes</v>
      </c>
      <c r="AA14" s="23" t="s">
        <v>107</v>
      </c>
      <c r="AB14" s="23" t="str">
        <f>IF(api_version=2,"Yes","No")</f>
        <v>Yes</v>
      </c>
      <c r="AC14" s="27" t="s">
        <v>107</v>
      </c>
      <c r="AD14" s="23" t="str">
        <f>IF(api_version=2,"No","No")</f>
        <v>No</v>
      </c>
      <c r="AE14" s="23" t="str">
        <f>IF(api_version=2,"No","No")</f>
        <v>No</v>
      </c>
      <c r="AF14" s="23" t="s">
        <v>107</v>
      </c>
      <c r="AG14" s="23" t="s">
        <v>107</v>
      </c>
      <c r="AH14" s="24" t="s">
        <v>107</v>
      </c>
      <c r="AI14" s="24" t="s">
        <v>107</v>
      </c>
      <c r="AJ14" s="23" t="str">
        <f>IF(api_version=2,"Yes","No")</f>
        <v>Yes</v>
      </c>
      <c r="AK14" s="23" t="str">
        <f>IF(api_version=2,"Yes","No")</f>
        <v>Yes</v>
      </c>
      <c r="AL14" s="23" t="s">
        <v>106</v>
      </c>
      <c r="AM14" s="23" t="s">
        <v>14</v>
      </c>
      <c r="AN14" s="23" t="s">
        <v>107</v>
      </c>
      <c r="AO14" s="23" t="str">
        <f>IF(api_version=2,"tbd","No")</f>
        <v>tbd</v>
      </c>
      <c r="AP14" s="23" t="str">
        <f>IF(api_version=2,"Yes","No")</f>
        <v>Yes</v>
      </c>
      <c r="AQ14" s="23" t="str">
        <f>IF(api_version=2,"Yes","No")</f>
        <v>Yes</v>
      </c>
      <c r="AR14" s="23" t="s">
        <v>107</v>
      </c>
      <c r="AS14" s="23" t="s">
        <v>106</v>
      </c>
      <c r="AT14" s="23" t="str">
        <f>IF(api_version=2,"Yes","No")</f>
        <v>Yes</v>
      </c>
      <c r="AU14" s="24" t="str">
        <f>IF(api_version=2,"Yes","No")</f>
        <v>Yes</v>
      </c>
      <c r="AV14" s="25" t="str">
        <f>IF(api_version=2,"Yes","No")</f>
        <v>Yes</v>
      </c>
      <c r="AW14" s="23" t="s">
        <v>107</v>
      </c>
      <c r="AX14" s="23" t="str">
        <f>IF(api_version=2,"Yes","No")</f>
        <v>Yes</v>
      </c>
      <c r="AY14" s="23" t="str">
        <f>IF(api_version=2,"Yes","No")</f>
        <v>Yes</v>
      </c>
      <c r="AZ14" s="23" t="str">
        <f>IF(api_version=2,"Yes","No")</f>
        <v>Yes</v>
      </c>
      <c r="BA14" s="23" t="s">
        <v>107</v>
      </c>
      <c r="BB14" s="23" t="s">
        <v>107</v>
      </c>
      <c r="BC14" s="23" t="str">
        <f>IF(api_version=2,"Yes","No")</f>
        <v>Yes</v>
      </c>
      <c r="BD14" s="23" t="str">
        <f>IF(api_version=2,"Yes","No")</f>
        <v>Yes</v>
      </c>
      <c r="BE14" s="23" t="str">
        <f>IF(api_version=2,"Yes","No")</f>
        <v>Yes</v>
      </c>
    </row>
    <row r="15" spans="1:57" x14ac:dyDescent="0.35">
      <c r="A15" s="87" t="str">
        <f>IF(api_version=2,"companyStatus.status","CompanyStatus @Code")</f>
        <v>companyStatus.status</v>
      </c>
      <c r="C15" s="23" t="s">
        <v>106</v>
      </c>
      <c r="D15" s="23" t="s">
        <v>106</v>
      </c>
      <c r="E15" s="23" t="s">
        <v>106</v>
      </c>
      <c r="F15" s="23" t="s">
        <v>106</v>
      </c>
      <c r="G15" s="24" t="s">
        <v>106</v>
      </c>
      <c r="H15" s="25" t="s">
        <v>106</v>
      </c>
      <c r="I15" s="23" t="s">
        <v>106</v>
      </c>
      <c r="J15" s="24" t="s">
        <v>106</v>
      </c>
      <c r="K15" s="25" t="str">
        <f>IF(api_version=2,"Yes","No")</f>
        <v>Yes</v>
      </c>
      <c r="L15" s="23" t="s">
        <v>106</v>
      </c>
      <c r="M15" s="24" t="s">
        <v>106</v>
      </c>
      <c r="N15" s="26" t="s">
        <v>106</v>
      </c>
      <c r="O15" s="26" t="s">
        <v>106</v>
      </c>
      <c r="P15" s="24" t="s">
        <v>106</v>
      </c>
      <c r="Q15" s="25" t="s">
        <v>106</v>
      </c>
      <c r="R15" s="24" t="s">
        <v>106</v>
      </c>
      <c r="S15" s="25" t="s">
        <v>106</v>
      </c>
      <c r="T15" s="23" t="s">
        <v>106</v>
      </c>
      <c r="U15" s="23" t="s">
        <v>106</v>
      </c>
      <c r="V15" s="23" t="s">
        <v>106</v>
      </c>
      <c r="W15" s="23" t="s">
        <v>106</v>
      </c>
      <c r="X15" s="23" t="s">
        <v>106</v>
      </c>
      <c r="Y15" s="23" t="s">
        <v>106</v>
      </c>
      <c r="Z15" s="23" t="s">
        <v>106</v>
      </c>
      <c r="AA15" s="23" t="s">
        <v>106</v>
      </c>
      <c r="AB15" s="23" t="s">
        <v>106</v>
      </c>
      <c r="AC15" s="23" t="s">
        <v>106</v>
      </c>
      <c r="AD15" s="23" t="s">
        <v>106</v>
      </c>
      <c r="AE15" s="23" t="s">
        <v>106</v>
      </c>
      <c r="AF15" s="23" t="s">
        <v>106</v>
      </c>
      <c r="AG15" s="23" t="s">
        <v>106</v>
      </c>
      <c r="AH15" s="23" t="s">
        <v>106</v>
      </c>
      <c r="AI15" s="23" t="str">
        <f>AH15</f>
        <v>Yes</v>
      </c>
      <c r="AJ15" s="23" t="s">
        <v>106</v>
      </c>
      <c r="AK15" s="23" t="s">
        <v>106</v>
      </c>
      <c r="AL15" s="23" t="s">
        <v>106</v>
      </c>
      <c r="AM15" s="23" t="str">
        <f>AF15</f>
        <v>Yes</v>
      </c>
      <c r="AN15" s="23" t="s">
        <v>106</v>
      </c>
      <c r="AO15" s="23" t="s">
        <v>106</v>
      </c>
      <c r="AP15" s="23" t="s">
        <v>106</v>
      </c>
      <c r="AQ15" s="23" t="s">
        <v>106</v>
      </c>
      <c r="AR15" s="23" t="s">
        <v>106</v>
      </c>
      <c r="AS15" s="23" t="s">
        <v>106</v>
      </c>
      <c r="AT15" s="23" t="s">
        <v>106</v>
      </c>
      <c r="AU15" s="24" t="s">
        <v>106</v>
      </c>
      <c r="AV15" s="25" t="s">
        <v>106</v>
      </c>
      <c r="AW15" s="23" t="s">
        <v>106</v>
      </c>
      <c r="AX15" s="23" t="s">
        <v>106</v>
      </c>
      <c r="AY15" s="23" t="s">
        <v>106</v>
      </c>
      <c r="AZ15" s="24" t="s">
        <v>106</v>
      </c>
      <c r="BA15" s="23" t="s">
        <v>106</v>
      </c>
      <c r="BB15" s="23" t="s">
        <v>106</v>
      </c>
      <c r="BC15" s="23" t="s">
        <v>106</v>
      </c>
      <c r="BD15" s="23" t="s">
        <v>106</v>
      </c>
      <c r="BE15" s="23" t="s">
        <v>106</v>
      </c>
    </row>
    <row r="16" spans="1:57" ht="15" customHeight="1" x14ac:dyDescent="0.35">
      <c r="A16" s="87" t="str">
        <f>IF(api_version=2,"companyStatus.providerStatus","-")</f>
        <v>companyStatus.providerStatus</v>
      </c>
      <c r="C16" s="23" t="str">
        <f t="shared" ref="C16:I16" si="4">IF(api_version=2,"No","No")</f>
        <v>No</v>
      </c>
      <c r="D16" s="23" t="str">
        <f t="shared" si="4"/>
        <v>No</v>
      </c>
      <c r="E16" s="23" t="str">
        <f t="shared" si="4"/>
        <v>No</v>
      </c>
      <c r="F16" s="23" t="str">
        <f>IF(api_version=2,"Yes","No")</f>
        <v>Yes</v>
      </c>
      <c r="G16" s="24" t="str">
        <f t="shared" ref="G16:H16" si="5">IF(api_version=2,"No","No")</f>
        <v>No</v>
      </c>
      <c r="H16" s="25" t="str">
        <f t="shared" si="5"/>
        <v>No</v>
      </c>
      <c r="I16" s="23" t="str">
        <f t="shared" si="4"/>
        <v>No</v>
      </c>
      <c r="J16" s="24" t="str">
        <f>IF(api_version=2,"tbc","No")</f>
        <v>tbc</v>
      </c>
      <c r="K16" s="25" t="str">
        <f>IF(api_version=2,"tbc","No")</f>
        <v>tbc</v>
      </c>
      <c r="L16" s="23" t="str">
        <f t="shared" ref="L16:Q16" si="6">IF(api_version=2,"No","No")</f>
        <v>No</v>
      </c>
      <c r="M16" s="24" t="str">
        <f t="shared" si="6"/>
        <v>No</v>
      </c>
      <c r="N16" s="26" t="str">
        <f t="shared" si="6"/>
        <v>No</v>
      </c>
      <c r="O16" s="26" t="str">
        <f t="shared" si="6"/>
        <v>No</v>
      </c>
      <c r="P16" s="24" t="str">
        <f t="shared" si="6"/>
        <v>No</v>
      </c>
      <c r="Q16" s="25" t="str">
        <f t="shared" si="6"/>
        <v>No</v>
      </c>
      <c r="R16" s="24" t="str">
        <f>IF(api_version=2,"Yes","No")</f>
        <v>Yes</v>
      </c>
      <c r="S16" s="25" t="str">
        <f>IF(api_version=2,"tbc","No")</f>
        <v>tbc</v>
      </c>
      <c r="T16" s="23" t="str">
        <f t="shared" ref="T16:BD16" si="7">IF(api_version=2,"No","No")</f>
        <v>No</v>
      </c>
      <c r="U16" s="23" t="str">
        <f t="shared" si="7"/>
        <v>No</v>
      </c>
      <c r="V16" s="23" t="str">
        <f t="shared" si="7"/>
        <v>No</v>
      </c>
      <c r="W16" s="23" t="str">
        <f t="shared" si="7"/>
        <v>No</v>
      </c>
      <c r="X16" s="23" t="str">
        <f t="shared" si="7"/>
        <v>No</v>
      </c>
      <c r="Y16" s="23" t="str">
        <f t="shared" si="7"/>
        <v>No</v>
      </c>
      <c r="Z16" s="23" t="str">
        <f t="shared" si="7"/>
        <v>No</v>
      </c>
      <c r="AA16" s="23" t="str">
        <f t="shared" si="7"/>
        <v>No</v>
      </c>
      <c r="AB16" s="23" t="str">
        <f t="shared" si="7"/>
        <v>No</v>
      </c>
      <c r="AC16" s="23" t="str">
        <f t="shared" si="7"/>
        <v>No</v>
      </c>
      <c r="AD16" s="23" t="str">
        <f t="shared" si="7"/>
        <v>No</v>
      </c>
      <c r="AE16" s="23" t="str">
        <f t="shared" si="7"/>
        <v>No</v>
      </c>
      <c r="AF16" s="23" t="str">
        <f t="shared" si="7"/>
        <v>No</v>
      </c>
      <c r="AG16" s="23" t="str">
        <f t="shared" si="7"/>
        <v>No</v>
      </c>
      <c r="AH16" s="23" t="str">
        <f t="shared" si="7"/>
        <v>No</v>
      </c>
      <c r="AI16" s="23" t="str">
        <f t="shared" si="7"/>
        <v>No</v>
      </c>
      <c r="AJ16" s="23" t="str">
        <f t="shared" si="7"/>
        <v>No</v>
      </c>
      <c r="AK16" s="23" t="str">
        <f t="shared" si="7"/>
        <v>No</v>
      </c>
      <c r="AL16" s="23" t="str">
        <f t="shared" si="7"/>
        <v>No</v>
      </c>
      <c r="AM16" s="23" t="str">
        <f t="shared" si="7"/>
        <v>No</v>
      </c>
      <c r="AN16" s="23" t="str">
        <f t="shared" si="7"/>
        <v>No</v>
      </c>
      <c r="AO16" s="23" t="str">
        <f t="shared" si="7"/>
        <v>No</v>
      </c>
      <c r="AP16" s="23" t="str">
        <f t="shared" si="7"/>
        <v>No</v>
      </c>
      <c r="AQ16" s="23" t="str">
        <f t="shared" si="7"/>
        <v>No</v>
      </c>
      <c r="AR16" s="23" t="str">
        <f t="shared" si="7"/>
        <v>No</v>
      </c>
      <c r="AS16" s="23" t="str">
        <f t="shared" si="7"/>
        <v>No</v>
      </c>
      <c r="AT16" s="23" t="str">
        <f t="shared" si="7"/>
        <v>No</v>
      </c>
      <c r="AU16" s="24" t="str">
        <f t="shared" si="7"/>
        <v>No</v>
      </c>
      <c r="AV16" s="25" t="str">
        <f t="shared" si="7"/>
        <v>No</v>
      </c>
      <c r="AW16" s="23" t="str">
        <f t="shared" si="7"/>
        <v>No</v>
      </c>
      <c r="AX16" s="23" t="str">
        <f t="shared" si="7"/>
        <v>No</v>
      </c>
      <c r="AY16" s="23" t="str">
        <f t="shared" si="7"/>
        <v>No</v>
      </c>
      <c r="AZ16" s="24" t="str">
        <f t="shared" si="7"/>
        <v>No</v>
      </c>
      <c r="BA16" s="23" t="str">
        <f t="shared" si="7"/>
        <v>No</v>
      </c>
      <c r="BB16" s="23" t="str">
        <f t="shared" si="7"/>
        <v>No</v>
      </c>
      <c r="BC16" s="23" t="str">
        <f t="shared" si="7"/>
        <v>No</v>
      </c>
      <c r="BD16" s="23" t="str">
        <f t="shared" si="7"/>
        <v>No</v>
      </c>
      <c r="BE16" s="23" t="s">
        <v>107</v>
      </c>
    </row>
    <row r="17" spans="1:57" ht="15" customHeight="1" x14ac:dyDescent="0.35">
      <c r="A17" s="87" t="str">
        <f>IF(api_version=2,"companyStatus.isActive","-")</f>
        <v>companyStatus.isActive</v>
      </c>
      <c r="C17" s="14" t="str">
        <f>IF(api_version=2,"No","-")</f>
        <v>No</v>
      </c>
      <c r="D17" s="14" t="str">
        <f>IF(api_version=2,"No","-")</f>
        <v>No</v>
      </c>
      <c r="E17" s="14" t="str">
        <f>IF(api_version=2,"No","-")</f>
        <v>No</v>
      </c>
      <c r="F17" s="14" t="str">
        <f>IF(api_version=2,"Yes","-")</f>
        <v>Yes</v>
      </c>
      <c r="G17" s="15" t="str">
        <f t="shared" ref="G17:H17" si="8">IF(api_version=2,"No","-")</f>
        <v>No</v>
      </c>
      <c r="H17" s="16" t="str">
        <f t="shared" si="8"/>
        <v>No</v>
      </c>
      <c r="I17" s="14" t="str">
        <f t="shared" ref="I17:AL17" si="9">IF(api_version=2,"No","-")</f>
        <v>No</v>
      </c>
      <c r="J17" s="15" t="str">
        <f t="shared" si="9"/>
        <v>No</v>
      </c>
      <c r="K17" s="16" t="str">
        <f t="shared" si="9"/>
        <v>No</v>
      </c>
      <c r="L17" s="14" t="str">
        <f t="shared" si="9"/>
        <v>No</v>
      </c>
      <c r="M17" s="15" t="str">
        <f t="shared" si="9"/>
        <v>No</v>
      </c>
      <c r="N17" s="17" t="str">
        <f t="shared" si="9"/>
        <v>No</v>
      </c>
      <c r="O17" s="17" t="str">
        <f t="shared" si="9"/>
        <v>No</v>
      </c>
      <c r="P17" s="15" t="str">
        <f t="shared" si="9"/>
        <v>No</v>
      </c>
      <c r="Q17" s="16" t="str">
        <f t="shared" si="9"/>
        <v>No</v>
      </c>
      <c r="R17" s="15" t="str">
        <f t="shared" si="9"/>
        <v>No</v>
      </c>
      <c r="S17" s="16" t="str">
        <f t="shared" si="9"/>
        <v>No</v>
      </c>
      <c r="T17" s="14" t="str">
        <f t="shared" si="9"/>
        <v>No</v>
      </c>
      <c r="U17" s="14" t="str">
        <f t="shared" si="9"/>
        <v>No</v>
      </c>
      <c r="V17" s="14" t="str">
        <f t="shared" si="9"/>
        <v>No</v>
      </c>
      <c r="W17" s="14" t="str">
        <f t="shared" si="9"/>
        <v>No</v>
      </c>
      <c r="X17" s="14" t="str">
        <f t="shared" si="9"/>
        <v>No</v>
      </c>
      <c r="Y17" s="14" t="str">
        <f t="shared" si="9"/>
        <v>No</v>
      </c>
      <c r="Z17" s="14" t="str">
        <f t="shared" si="9"/>
        <v>No</v>
      </c>
      <c r="AA17" s="14" t="str">
        <f t="shared" si="9"/>
        <v>No</v>
      </c>
      <c r="AB17" s="14" t="str">
        <f t="shared" si="9"/>
        <v>No</v>
      </c>
      <c r="AC17" s="14" t="str">
        <f t="shared" si="9"/>
        <v>No</v>
      </c>
      <c r="AD17" s="14" t="str">
        <f t="shared" si="9"/>
        <v>No</v>
      </c>
      <c r="AE17" s="14" t="str">
        <f t="shared" si="9"/>
        <v>No</v>
      </c>
      <c r="AF17" s="14" t="str">
        <f t="shared" si="9"/>
        <v>No</v>
      </c>
      <c r="AG17" s="14" t="str">
        <f t="shared" si="9"/>
        <v>No</v>
      </c>
      <c r="AH17" s="14" t="str">
        <f t="shared" si="9"/>
        <v>No</v>
      </c>
      <c r="AI17" s="14" t="str">
        <f t="shared" si="9"/>
        <v>No</v>
      </c>
      <c r="AJ17" s="14" t="str">
        <f t="shared" si="9"/>
        <v>No</v>
      </c>
      <c r="AK17" s="14" t="str">
        <f t="shared" si="9"/>
        <v>No</v>
      </c>
      <c r="AL17" s="14" t="str">
        <f t="shared" si="9"/>
        <v>No</v>
      </c>
      <c r="AM17" s="14" t="str">
        <f t="shared" ref="AM17:BD17" si="10">IF(api_version=2,"No","-")</f>
        <v>No</v>
      </c>
      <c r="AN17" s="14" t="str">
        <f t="shared" si="10"/>
        <v>No</v>
      </c>
      <c r="AO17" s="14" t="str">
        <f t="shared" si="10"/>
        <v>No</v>
      </c>
      <c r="AP17" s="14" t="str">
        <f t="shared" si="10"/>
        <v>No</v>
      </c>
      <c r="AQ17" s="14" t="str">
        <f t="shared" si="10"/>
        <v>No</v>
      </c>
      <c r="AR17" s="14" t="str">
        <f t="shared" si="10"/>
        <v>No</v>
      </c>
      <c r="AS17" s="14" t="str">
        <f t="shared" si="10"/>
        <v>No</v>
      </c>
      <c r="AT17" s="14" t="str">
        <f t="shared" si="10"/>
        <v>No</v>
      </c>
      <c r="AU17" s="15" t="str">
        <f t="shared" si="10"/>
        <v>No</v>
      </c>
      <c r="AV17" s="16" t="str">
        <f t="shared" si="10"/>
        <v>No</v>
      </c>
      <c r="AW17" s="14" t="str">
        <f t="shared" si="10"/>
        <v>No</v>
      </c>
      <c r="AX17" s="14" t="str">
        <f t="shared" si="10"/>
        <v>No</v>
      </c>
      <c r="AY17" s="14" t="str">
        <f t="shared" si="10"/>
        <v>No</v>
      </c>
      <c r="AZ17" s="14" t="str">
        <f t="shared" si="10"/>
        <v>No</v>
      </c>
      <c r="BA17" s="14" t="str">
        <f t="shared" si="10"/>
        <v>No</v>
      </c>
      <c r="BB17" s="14" t="str">
        <f t="shared" si="10"/>
        <v>No</v>
      </c>
      <c r="BC17" s="14" t="str">
        <f t="shared" si="10"/>
        <v>No</v>
      </c>
      <c r="BD17" s="14" t="str">
        <f t="shared" si="10"/>
        <v>No</v>
      </c>
      <c r="BE17" s="23" t="s">
        <v>107</v>
      </c>
    </row>
    <row r="18" spans="1:57" x14ac:dyDescent="0.35">
      <c r="A18" s="87" t="str">
        <f>IF(api_version=2,"companyStatus.description","CompanyStatus")</f>
        <v>companyStatus.description</v>
      </c>
      <c r="C18" s="23" t="str">
        <f>C15</f>
        <v>Yes</v>
      </c>
      <c r="D18" s="23" t="str">
        <f t="shared" ref="D18:O18" si="11">D15</f>
        <v>Yes</v>
      </c>
      <c r="E18" s="23" t="str">
        <f t="shared" si="11"/>
        <v>Yes</v>
      </c>
      <c r="F18" s="23" t="str">
        <f t="shared" si="11"/>
        <v>Yes</v>
      </c>
      <c r="G18" s="24" t="str">
        <f t="shared" si="11"/>
        <v>Yes</v>
      </c>
      <c r="H18" s="25" t="s">
        <v>106</v>
      </c>
      <c r="I18" s="23" t="str">
        <f t="shared" si="11"/>
        <v>Yes</v>
      </c>
      <c r="J18" s="24" t="str">
        <f t="shared" si="11"/>
        <v>Yes</v>
      </c>
      <c r="K18" s="25" t="str">
        <f>IF(api_version=2,"Yes","No")</f>
        <v>Yes</v>
      </c>
      <c r="L18" s="23" t="str">
        <f t="shared" si="11"/>
        <v>Yes</v>
      </c>
      <c r="M18" s="24" t="str">
        <f t="shared" si="11"/>
        <v>Yes</v>
      </c>
      <c r="N18" s="26" t="str">
        <f t="shared" si="11"/>
        <v>Yes</v>
      </c>
      <c r="O18" s="26" t="str">
        <f t="shared" si="11"/>
        <v>Yes</v>
      </c>
      <c r="P18" s="24" t="str">
        <f>P15</f>
        <v>Yes</v>
      </c>
      <c r="Q18" s="25" t="str">
        <f>Q15</f>
        <v>Yes</v>
      </c>
      <c r="R18" s="24" t="str">
        <f>R15</f>
        <v>Yes</v>
      </c>
      <c r="S18" s="25" t="str">
        <f>S15</f>
        <v>Yes</v>
      </c>
      <c r="T18" s="23" t="str">
        <f>T15</f>
        <v>Yes</v>
      </c>
      <c r="U18" s="23" t="s">
        <v>106</v>
      </c>
      <c r="V18" s="23" t="str">
        <f t="shared" ref="V18:AT18" si="12">V15</f>
        <v>Yes</v>
      </c>
      <c r="W18" s="23" t="str">
        <f t="shared" si="12"/>
        <v>Yes</v>
      </c>
      <c r="X18" s="23" t="str">
        <f t="shared" si="12"/>
        <v>Yes</v>
      </c>
      <c r="Y18" s="23" t="str">
        <f>X18</f>
        <v>Yes</v>
      </c>
      <c r="Z18" s="23" t="str">
        <f>Y18</f>
        <v>Yes</v>
      </c>
      <c r="AA18" s="23" t="str">
        <f t="shared" si="12"/>
        <v>Yes</v>
      </c>
      <c r="AB18" s="23" t="str">
        <f t="shared" si="12"/>
        <v>Yes</v>
      </c>
      <c r="AC18" s="23" t="str">
        <f t="shared" si="12"/>
        <v>Yes</v>
      </c>
      <c r="AD18" s="23" t="str">
        <f t="shared" si="12"/>
        <v>Yes</v>
      </c>
      <c r="AE18" s="23" t="str">
        <f t="shared" si="12"/>
        <v>Yes</v>
      </c>
      <c r="AF18" s="23" t="str">
        <f t="shared" si="12"/>
        <v>Yes</v>
      </c>
      <c r="AG18" s="23" t="str">
        <f t="shared" si="12"/>
        <v>Yes</v>
      </c>
      <c r="AH18" s="23" t="str">
        <f t="shared" si="12"/>
        <v>Yes</v>
      </c>
      <c r="AI18" s="23" t="str">
        <f t="shared" si="12"/>
        <v>Yes</v>
      </c>
      <c r="AJ18" s="23" t="s">
        <v>106</v>
      </c>
      <c r="AK18" s="23" t="str">
        <f t="shared" si="12"/>
        <v>Yes</v>
      </c>
      <c r="AL18" s="23" t="str">
        <f t="shared" si="12"/>
        <v>Yes</v>
      </c>
      <c r="AM18" s="23" t="str">
        <f t="shared" si="12"/>
        <v>Yes</v>
      </c>
      <c r="AN18" s="23" t="s">
        <v>106</v>
      </c>
      <c r="AO18" s="23" t="s">
        <v>106</v>
      </c>
      <c r="AP18" s="23" t="str">
        <f t="shared" si="12"/>
        <v>Yes</v>
      </c>
      <c r="AQ18" s="23" t="str">
        <f t="shared" si="12"/>
        <v>Yes</v>
      </c>
      <c r="AR18" s="23" t="str">
        <f t="shared" si="12"/>
        <v>Yes</v>
      </c>
      <c r="AS18" s="23" t="str">
        <f t="shared" si="12"/>
        <v>Yes</v>
      </c>
      <c r="AT18" s="23" t="str">
        <f t="shared" si="12"/>
        <v>Yes</v>
      </c>
      <c r="AU18" s="24" t="str">
        <f>AU15</f>
        <v>Yes</v>
      </c>
      <c r="AV18" s="25" t="str">
        <f>AV15</f>
        <v>Yes</v>
      </c>
      <c r="AW18" s="23" t="str">
        <f>AW15</f>
        <v>Yes</v>
      </c>
      <c r="AX18" s="23" t="str">
        <f t="shared" ref="AX18:BD18" si="13">AX15</f>
        <v>Yes</v>
      </c>
      <c r="AY18" s="23" t="str">
        <f t="shared" si="13"/>
        <v>Yes</v>
      </c>
      <c r="AZ18" s="23" t="str">
        <f t="shared" si="13"/>
        <v>Yes</v>
      </c>
      <c r="BA18" s="23" t="str">
        <f t="shared" si="13"/>
        <v>Yes</v>
      </c>
      <c r="BB18" s="23" t="str">
        <f t="shared" si="13"/>
        <v>Yes</v>
      </c>
      <c r="BC18" s="23" t="str">
        <f t="shared" si="13"/>
        <v>Yes</v>
      </c>
      <c r="BD18" s="23" t="str">
        <f t="shared" si="13"/>
        <v>Yes</v>
      </c>
      <c r="BE18" s="23" t="s">
        <v>106</v>
      </c>
    </row>
    <row r="19" spans="1:57" ht="15.65" customHeight="1" x14ac:dyDescent="0.35">
      <c r="A19" s="87" t="str">
        <f>IF(api_version=2,"latestTurnoverFigure.value","LatestTurnoverFigure")</f>
        <v>latestTurnoverFigure.value</v>
      </c>
      <c r="C19" s="23" t="s">
        <v>106</v>
      </c>
      <c r="D19" s="23" t="s">
        <v>106</v>
      </c>
      <c r="E19" s="23" t="s">
        <v>106</v>
      </c>
      <c r="F19" s="23" t="s">
        <v>106</v>
      </c>
      <c r="G19" s="24" t="s">
        <v>106</v>
      </c>
      <c r="H19" s="25" t="s">
        <v>107</v>
      </c>
      <c r="I19" s="23" t="s">
        <v>106</v>
      </c>
      <c r="J19" s="24" t="s">
        <v>106</v>
      </c>
      <c r="K19" s="25" t="s">
        <v>107</v>
      </c>
      <c r="L19" s="23" t="s">
        <v>106</v>
      </c>
      <c r="M19" s="24" t="s">
        <v>106</v>
      </c>
      <c r="N19" s="26" t="s">
        <v>106</v>
      </c>
      <c r="O19" s="26" t="s">
        <v>106</v>
      </c>
      <c r="P19" s="24" t="s">
        <v>106</v>
      </c>
      <c r="Q19" s="25" t="s">
        <v>107</v>
      </c>
      <c r="R19" s="24" t="s">
        <v>106</v>
      </c>
      <c r="S19" s="25" t="s">
        <v>107</v>
      </c>
      <c r="T19" s="23" t="s">
        <v>106</v>
      </c>
      <c r="U19" s="23" t="s">
        <v>106</v>
      </c>
      <c r="V19" s="23" t="s">
        <v>106</v>
      </c>
      <c r="W19" s="23" t="s">
        <v>106</v>
      </c>
      <c r="X19" s="23" t="s">
        <v>106</v>
      </c>
      <c r="Y19" s="23" t="s">
        <v>106</v>
      </c>
      <c r="Z19" s="23" t="s">
        <v>106</v>
      </c>
      <c r="AA19" s="23" t="s">
        <v>106</v>
      </c>
      <c r="AB19" s="23" t="s">
        <v>106</v>
      </c>
      <c r="AC19" s="23" t="s">
        <v>106</v>
      </c>
      <c r="AD19" s="23" t="s">
        <v>106</v>
      </c>
      <c r="AE19" s="23" t="s">
        <v>106</v>
      </c>
      <c r="AF19" s="23" t="s">
        <v>106</v>
      </c>
      <c r="AG19" s="23" t="s">
        <v>106</v>
      </c>
      <c r="AH19" s="23" t="s">
        <v>106</v>
      </c>
      <c r="AI19" s="23" t="str">
        <f>AH19</f>
        <v>Yes</v>
      </c>
      <c r="AJ19" s="23" t="s">
        <v>106</v>
      </c>
      <c r="AK19" s="23" t="s">
        <v>106</v>
      </c>
      <c r="AL19" s="23" t="s">
        <v>106</v>
      </c>
      <c r="AM19" s="23" t="str">
        <f t="shared" ref="AM19:AM22" si="14">AF19</f>
        <v>Yes</v>
      </c>
      <c r="AN19" s="23" t="s">
        <v>106</v>
      </c>
      <c r="AO19" s="23" t="s">
        <v>106</v>
      </c>
      <c r="AP19" s="23" t="s">
        <v>106</v>
      </c>
      <c r="AQ19" s="23" t="s">
        <v>106</v>
      </c>
      <c r="AR19" s="23" t="s">
        <v>106</v>
      </c>
      <c r="AS19" s="23" t="s">
        <v>106</v>
      </c>
      <c r="AT19" s="23" t="s">
        <v>106</v>
      </c>
      <c r="AU19" s="24" t="s">
        <v>107</v>
      </c>
      <c r="AV19" s="25" t="s">
        <v>107</v>
      </c>
      <c r="AW19" s="23" t="s">
        <v>107</v>
      </c>
      <c r="AX19" s="23" t="s">
        <v>106</v>
      </c>
      <c r="AY19" s="23" t="s">
        <v>106</v>
      </c>
      <c r="AZ19" s="24" t="s">
        <v>107</v>
      </c>
      <c r="BA19" s="23" t="s">
        <v>106</v>
      </c>
      <c r="BB19" s="23" t="s">
        <v>106</v>
      </c>
      <c r="BC19" s="23" t="s">
        <v>106</v>
      </c>
      <c r="BD19" s="23" t="s">
        <v>107</v>
      </c>
      <c r="BE19" s="23" t="s">
        <v>106</v>
      </c>
    </row>
    <row r="20" spans="1:57" x14ac:dyDescent="0.35">
      <c r="A20" s="87" t="str">
        <f>IF(api_version=2,"latestTurnoverFigure.currency","LatestTurnoverFigure @Currency")</f>
        <v>latestTurnoverFigure.currency</v>
      </c>
      <c r="C20" s="23" t="s">
        <v>106</v>
      </c>
      <c r="D20" s="23" t="s">
        <v>106</v>
      </c>
      <c r="E20" s="23" t="s">
        <v>106</v>
      </c>
      <c r="F20" s="23" t="s">
        <v>106</v>
      </c>
      <c r="G20" s="24" t="str">
        <f>IF(api_version=2,"Yes","No")</f>
        <v>Yes</v>
      </c>
      <c r="H20" s="25" t="s">
        <v>107</v>
      </c>
      <c r="I20" s="23" t="str">
        <f>IF(api_version=2,"Yes","Yes")</f>
        <v>Yes</v>
      </c>
      <c r="J20" s="24" t="s">
        <v>106</v>
      </c>
      <c r="K20" s="25" t="s">
        <v>107</v>
      </c>
      <c r="L20" s="23" t="s">
        <v>106</v>
      </c>
      <c r="M20" s="24" t="s">
        <v>106</v>
      </c>
      <c r="N20" s="26" t="s">
        <v>106</v>
      </c>
      <c r="O20" s="26" t="s">
        <v>106</v>
      </c>
      <c r="P20" s="24" t="s">
        <v>106</v>
      </c>
      <c r="Q20" s="25" t="s">
        <v>107</v>
      </c>
      <c r="R20" s="24" t="s">
        <v>106</v>
      </c>
      <c r="S20" s="25" t="s">
        <v>107</v>
      </c>
      <c r="T20" s="23" t="s">
        <v>106</v>
      </c>
      <c r="U20" s="23" t="s">
        <v>106</v>
      </c>
      <c r="V20" s="28" t="s">
        <v>106</v>
      </c>
      <c r="W20" s="28" t="s">
        <v>106</v>
      </c>
      <c r="X20" s="23" t="s">
        <v>107</v>
      </c>
      <c r="Y20" s="23" t="s">
        <v>106</v>
      </c>
      <c r="Z20" s="23" t="s">
        <v>106</v>
      </c>
      <c r="AA20" s="23" t="s">
        <v>106</v>
      </c>
      <c r="AB20" s="29" t="s">
        <v>106</v>
      </c>
      <c r="AC20" s="29" t="s">
        <v>107</v>
      </c>
      <c r="AD20" s="23" t="s">
        <v>106</v>
      </c>
      <c r="AE20" s="23" t="s">
        <v>107</v>
      </c>
      <c r="AF20" s="23" t="s">
        <v>106</v>
      </c>
      <c r="AG20" s="23" t="s">
        <v>106</v>
      </c>
      <c r="AH20" s="23" t="s">
        <v>107</v>
      </c>
      <c r="AI20" s="23" t="s">
        <v>107</v>
      </c>
      <c r="AJ20" s="23" t="s">
        <v>106</v>
      </c>
      <c r="AK20" s="23" t="s">
        <v>106</v>
      </c>
      <c r="AL20" s="23" t="s">
        <v>106</v>
      </c>
      <c r="AM20" s="23" t="str">
        <f t="shared" si="14"/>
        <v>Yes</v>
      </c>
      <c r="AN20" s="23" t="s">
        <v>106</v>
      </c>
      <c r="AO20" s="23" t="s">
        <v>106</v>
      </c>
      <c r="AP20" s="23" t="s">
        <v>106</v>
      </c>
      <c r="AQ20" s="23" t="s">
        <v>106</v>
      </c>
      <c r="AR20" s="23" t="s">
        <v>107</v>
      </c>
      <c r="AS20" s="23" t="s">
        <v>106</v>
      </c>
      <c r="AT20" s="23" t="str">
        <f>IF(api_version=2,"Yes","Yes")</f>
        <v>Yes</v>
      </c>
      <c r="AU20" s="24" t="s">
        <v>107</v>
      </c>
      <c r="AV20" s="25" t="s">
        <v>107</v>
      </c>
      <c r="AW20" s="23" t="s">
        <v>107</v>
      </c>
      <c r="AX20" s="23" t="s">
        <v>107</v>
      </c>
      <c r="AY20" s="23" t="s">
        <v>106</v>
      </c>
      <c r="AZ20" s="24" t="s">
        <v>107</v>
      </c>
      <c r="BA20" s="23" t="s">
        <v>106</v>
      </c>
      <c r="BB20" s="23" t="str">
        <f>IF(api_version=2,"Yes","Yes")</f>
        <v>Yes</v>
      </c>
      <c r="BC20" s="23" t="str">
        <f>IF(api_version=2,"Yes","Yes")</f>
        <v>Yes</v>
      </c>
      <c r="BD20" s="23" t="s">
        <v>107</v>
      </c>
      <c r="BE20" s="23" t="s">
        <v>106</v>
      </c>
    </row>
    <row r="21" spans="1:57" x14ac:dyDescent="0.35">
      <c r="A21" s="87" t="str">
        <f>IF(api_version=2,"latestShareholdersEquityFigure.value","LatestShareholdersEquityFigure")</f>
        <v>latestShareholdersEquityFigure.value</v>
      </c>
      <c r="C21" s="23" t="s">
        <v>106</v>
      </c>
      <c r="D21" s="23" t="s">
        <v>106</v>
      </c>
      <c r="E21" s="23" t="s">
        <v>106</v>
      </c>
      <c r="F21" s="23" t="s">
        <v>106</v>
      </c>
      <c r="G21" s="24" t="s">
        <v>106</v>
      </c>
      <c r="H21" s="25" t="s">
        <v>107</v>
      </c>
      <c r="I21" s="23" t="s">
        <v>106</v>
      </c>
      <c r="J21" s="24" t="s">
        <v>106</v>
      </c>
      <c r="K21" s="25" t="s">
        <v>107</v>
      </c>
      <c r="L21" s="23" t="s">
        <v>106</v>
      </c>
      <c r="M21" s="24" t="s">
        <v>106</v>
      </c>
      <c r="N21" s="26" t="s">
        <v>106</v>
      </c>
      <c r="O21" s="26" t="s">
        <v>106</v>
      </c>
      <c r="P21" s="24" t="s">
        <v>106</v>
      </c>
      <c r="Q21" s="25" t="s">
        <v>107</v>
      </c>
      <c r="R21" s="24" t="s">
        <v>106</v>
      </c>
      <c r="S21" s="25" t="s">
        <v>107</v>
      </c>
      <c r="T21" s="23" t="s">
        <v>106</v>
      </c>
      <c r="U21" s="23" t="s">
        <v>106</v>
      </c>
      <c r="V21" s="23" t="s">
        <v>106</v>
      </c>
      <c r="W21" s="23" t="s">
        <v>106</v>
      </c>
      <c r="X21" s="23" t="s">
        <v>106</v>
      </c>
      <c r="Y21" s="23" t="s">
        <v>107</v>
      </c>
      <c r="Z21" s="23" t="s">
        <v>107</v>
      </c>
      <c r="AA21" s="23" t="s">
        <v>106</v>
      </c>
      <c r="AB21" s="23" t="s">
        <v>106</v>
      </c>
      <c r="AC21" s="23" t="s">
        <v>106</v>
      </c>
      <c r="AD21" s="23" t="s">
        <v>106</v>
      </c>
      <c r="AE21" s="23" t="s">
        <v>106</v>
      </c>
      <c r="AF21" s="23" t="s">
        <v>106</v>
      </c>
      <c r="AG21" s="23" t="s">
        <v>106</v>
      </c>
      <c r="AH21" s="23" t="s">
        <v>106</v>
      </c>
      <c r="AI21" s="23" t="str">
        <f t="shared" ref="AI21:AI22" si="15">AH21</f>
        <v>Yes</v>
      </c>
      <c r="AJ21" s="23" t="s">
        <v>106</v>
      </c>
      <c r="AK21" s="23" t="s">
        <v>106</v>
      </c>
      <c r="AL21" s="23" t="s">
        <v>106</v>
      </c>
      <c r="AM21" s="23" t="str">
        <f t="shared" si="14"/>
        <v>Yes</v>
      </c>
      <c r="AN21" s="23" t="s">
        <v>106</v>
      </c>
      <c r="AO21" s="23" t="s">
        <v>106</v>
      </c>
      <c r="AP21" s="23" t="s">
        <v>106</v>
      </c>
      <c r="AQ21" s="23" t="s">
        <v>106</v>
      </c>
      <c r="AR21" s="23" t="s">
        <v>106</v>
      </c>
      <c r="AS21" s="23" t="s">
        <v>106</v>
      </c>
      <c r="AT21" s="23" t="s">
        <v>106</v>
      </c>
      <c r="AU21" s="24" t="s">
        <v>107</v>
      </c>
      <c r="AV21" s="25" t="s">
        <v>107</v>
      </c>
      <c r="AW21" s="23" t="s">
        <v>107</v>
      </c>
      <c r="AX21" s="23" t="s">
        <v>107</v>
      </c>
      <c r="AY21" s="23" t="s">
        <v>106</v>
      </c>
      <c r="AZ21" s="24" t="s">
        <v>107</v>
      </c>
      <c r="BA21" s="23" t="s">
        <v>106</v>
      </c>
      <c r="BB21" s="23" t="s">
        <v>106</v>
      </c>
      <c r="BC21" s="23" t="s">
        <v>106</v>
      </c>
      <c r="BD21" s="23" t="s">
        <v>107</v>
      </c>
      <c r="BE21" s="23" t="s">
        <v>106</v>
      </c>
    </row>
    <row r="22" spans="1:57" x14ac:dyDescent="0.35">
      <c r="A22" s="87" t="str">
        <f>IF(api_version=2,"latestShareholdersEquityFigure.currency","LatestShareholdersEquityFigure @Currency")</f>
        <v>latestShareholdersEquityFigure.currency</v>
      </c>
      <c r="C22" s="23" t="s">
        <v>106</v>
      </c>
      <c r="D22" s="23" t="s">
        <v>106</v>
      </c>
      <c r="E22" s="23" t="s">
        <v>106</v>
      </c>
      <c r="F22" s="23" t="s">
        <v>106</v>
      </c>
      <c r="G22" s="24" t="str">
        <f>IF(api_version=2,"Yes","No")</f>
        <v>Yes</v>
      </c>
      <c r="H22" s="25" t="s">
        <v>107</v>
      </c>
      <c r="I22" s="23" t="str">
        <f>IF(api_version=2,"Yes","Yes")</f>
        <v>Yes</v>
      </c>
      <c r="J22" s="24" t="s">
        <v>106</v>
      </c>
      <c r="K22" s="25" t="s">
        <v>107</v>
      </c>
      <c r="L22" s="23" t="s">
        <v>106</v>
      </c>
      <c r="M22" s="24" t="s">
        <v>106</v>
      </c>
      <c r="N22" s="26" t="s">
        <v>106</v>
      </c>
      <c r="O22" s="26" t="s">
        <v>106</v>
      </c>
      <c r="P22" s="24" t="s">
        <v>106</v>
      </c>
      <c r="Q22" s="25" t="s">
        <v>107</v>
      </c>
      <c r="R22" s="24" t="s">
        <v>106</v>
      </c>
      <c r="S22" s="25" t="s">
        <v>107</v>
      </c>
      <c r="T22" s="23" t="s">
        <v>106</v>
      </c>
      <c r="U22" s="23" t="s">
        <v>106</v>
      </c>
      <c r="V22" s="28" t="s">
        <v>106</v>
      </c>
      <c r="W22" s="28" t="s">
        <v>106</v>
      </c>
      <c r="X22" s="23" t="s">
        <v>107</v>
      </c>
      <c r="Y22" s="23" t="s">
        <v>107</v>
      </c>
      <c r="Z22" s="23" t="s">
        <v>107</v>
      </c>
      <c r="AA22" s="23" t="s">
        <v>106</v>
      </c>
      <c r="AB22" s="29" t="s">
        <v>106</v>
      </c>
      <c r="AC22" s="29" t="s">
        <v>107</v>
      </c>
      <c r="AD22" s="23" t="s">
        <v>106</v>
      </c>
      <c r="AE22" s="23" t="s">
        <v>107</v>
      </c>
      <c r="AF22" s="23" t="s">
        <v>106</v>
      </c>
      <c r="AG22" s="23" t="s">
        <v>106</v>
      </c>
      <c r="AH22" s="23" t="s">
        <v>107</v>
      </c>
      <c r="AI22" s="23" t="str">
        <f t="shared" si="15"/>
        <v>No</v>
      </c>
      <c r="AJ22" s="23" t="s">
        <v>106</v>
      </c>
      <c r="AK22" s="23" t="s">
        <v>106</v>
      </c>
      <c r="AL22" s="23" t="s">
        <v>106</v>
      </c>
      <c r="AM22" s="23" t="str">
        <f t="shared" si="14"/>
        <v>Yes</v>
      </c>
      <c r="AN22" s="23" t="s">
        <v>106</v>
      </c>
      <c r="AO22" s="23" t="s">
        <v>106</v>
      </c>
      <c r="AP22" s="23" t="s">
        <v>106</v>
      </c>
      <c r="AQ22" s="23" t="s">
        <v>106</v>
      </c>
      <c r="AR22" s="23" t="s">
        <v>107</v>
      </c>
      <c r="AS22" s="23" t="s">
        <v>106</v>
      </c>
      <c r="AT22" s="23" t="str">
        <f>IF(api_version=2,"Yes","Yes")</f>
        <v>Yes</v>
      </c>
      <c r="AU22" s="24" t="s">
        <v>107</v>
      </c>
      <c r="AV22" s="25" t="s">
        <v>107</v>
      </c>
      <c r="AW22" s="23" t="s">
        <v>107</v>
      </c>
      <c r="AX22" s="23" t="s">
        <v>107</v>
      </c>
      <c r="AY22" s="23" t="s">
        <v>106</v>
      </c>
      <c r="AZ22" s="24" t="s">
        <v>107</v>
      </c>
      <c r="BA22" s="23" t="s">
        <v>106</v>
      </c>
      <c r="BB22" s="23" t="str">
        <f>IF(api_version=2,"Yes","Yes")</f>
        <v>Yes</v>
      </c>
      <c r="BC22" s="23" t="s">
        <v>107</v>
      </c>
      <c r="BD22" s="23" t="s">
        <v>107</v>
      </c>
      <c r="BE22" s="23" t="s">
        <v>106</v>
      </c>
    </row>
    <row r="23" spans="1:57" ht="15.75" customHeight="1" x14ac:dyDescent="0.35">
      <c r="A23" s="92"/>
      <c r="C23" s="34"/>
      <c r="D23" s="34"/>
      <c r="E23" s="34"/>
      <c r="F23" s="34"/>
      <c r="G23" s="34"/>
      <c r="H23" s="34"/>
      <c r="I23" s="34"/>
      <c r="J23" s="35"/>
      <c r="K23" s="35"/>
      <c r="L23" s="34"/>
      <c r="M23" s="34"/>
      <c r="N23" s="34"/>
      <c r="O23" s="34"/>
      <c r="P23" s="35"/>
      <c r="Q23" s="35"/>
      <c r="R23" s="35"/>
      <c r="S23" s="35"/>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5"/>
      <c r="AV23" s="35"/>
      <c r="AW23" s="34"/>
      <c r="AX23" s="34"/>
      <c r="AY23" s="34"/>
      <c r="AZ23" s="34"/>
      <c r="BA23" s="34"/>
      <c r="BB23" s="34"/>
      <c r="BC23" s="34"/>
      <c r="BD23" s="34"/>
      <c r="BE23" s="34"/>
    </row>
    <row r="24" spans="1:57" ht="18.75" customHeight="1" x14ac:dyDescent="0.35">
      <c r="A24" s="97" t="str">
        <f>IF(api_version=2,"companyIdentification","CompanyIdentification")</f>
        <v>companyIdentification</v>
      </c>
      <c r="C24" s="34"/>
      <c r="D24" s="34"/>
      <c r="E24" s="34"/>
      <c r="F24" s="34"/>
      <c r="G24" s="34"/>
      <c r="H24" s="34"/>
      <c r="I24" s="34"/>
      <c r="J24" s="116"/>
      <c r="K24" s="116"/>
      <c r="L24" s="34"/>
      <c r="M24" s="34"/>
      <c r="N24" s="34"/>
      <c r="O24" s="34"/>
      <c r="P24" s="116"/>
      <c r="Q24" s="116"/>
      <c r="R24" s="116"/>
      <c r="S24" s="116"/>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116"/>
      <c r="AV24" s="116"/>
      <c r="AW24" s="34"/>
      <c r="AX24" s="34"/>
      <c r="AY24" s="34"/>
      <c r="AZ24" s="116"/>
      <c r="BA24" s="34"/>
      <c r="BB24" s="34"/>
      <c r="BC24" s="34"/>
      <c r="BD24" s="34"/>
      <c r="BE24" s="34"/>
    </row>
    <row r="25" spans="1:57" x14ac:dyDescent="0.35">
      <c r="A25" s="98" t="str">
        <f>IF(api_version=2,"basicInformation","BasicInformation")</f>
        <v>basicInformation</v>
      </c>
      <c r="C25" s="34"/>
      <c r="D25" s="34"/>
      <c r="E25" s="34"/>
      <c r="F25" s="34"/>
      <c r="G25" s="34"/>
      <c r="H25" s="34"/>
      <c r="I25" s="34"/>
      <c r="J25" s="117"/>
      <c r="K25" s="117"/>
      <c r="L25" s="34"/>
      <c r="M25" s="34"/>
      <c r="N25" s="34"/>
      <c r="O25" s="34"/>
      <c r="P25" s="117"/>
      <c r="Q25" s="117"/>
      <c r="R25" s="117"/>
      <c r="S25" s="117"/>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117"/>
      <c r="AV25" s="117"/>
      <c r="AW25" s="34"/>
      <c r="AX25" s="34"/>
      <c r="AY25" s="34"/>
      <c r="AZ25" s="117"/>
      <c r="BA25" s="34"/>
      <c r="BB25" s="34"/>
      <c r="BC25" s="34"/>
      <c r="BD25" s="34"/>
      <c r="BE25" s="34"/>
    </row>
    <row r="26" spans="1:57" x14ac:dyDescent="0.35">
      <c r="A26" s="87" t="str">
        <f>IF(api_version=2,"businessName","BusinessName")</f>
        <v>businessName</v>
      </c>
      <c r="C26" s="23" t="s">
        <v>106</v>
      </c>
      <c r="D26" s="23" t="s">
        <v>106</v>
      </c>
      <c r="E26" s="23" t="s">
        <v>106</v>
      </c>
      <c r="F26" s="23" t="s">
        <v>106</v>
      </c>
      <c r="G26" s="24" t="s">
        <v>106</v>
      </c>
      <c r="H26" s="25" t="s">
        <v>106</v>
      </c>
      <c r="I26" s="23" t="s">
        <v>106</v>
      </c>
      <c r="J26" s="24" t="s">
        <v>106</v>
      </c>
      <c r="K26" s="25" t="str">
        <f>IF(api_version=2,"Yes","No")</f>
        <v>Yes</v>
      </c>
      <c r="L26" s="23" t="s">
        <v>106</v>
      </c>
      <c r="M26" s="24" t="s">
        <v>106</v>
      </c>
      <c r="N26" s="26" t="s">
        <v>106</v>
      </c>
      <c r="O26" s="26" t="s">
        <v>106</v>
      </c>
      <c r="P26" s="24" t="s">
        <v>106</v>
      </c>
      <c r="Q26" s="25" t="s">
        <v>106</v>
      </c>
      <c r="R26" s="24" t="s">
        <v>106</v>
      </c>
      <c r="S26" s="25" t="s">
        <v>106</v>
      </c>
      <c r="T26" s="23" t="s">
        <v>106</v>
      </c>
      <c r="U26" s="23" t="s">
        <v>106</v>
      </c>
      <c r="V26" s="23" t="s">
        <v>106</v>
      </c>
      <c r="W26" s="23" t="s">
        <v>106</v>
      </c>
      <c r="X26" s="23" t="s">
        <v>106</v>
      </c>
      <c r="Y26" s="23" t="s">
        <v>106</v>
      </c>
      <c r="Z26" s="23" t="s">
        <v>106</v>
      </c>
      <c r="AA26" s="23" t="s">
        <v>106</v>
      </c>
      <c r="AB26" s="23" t="s">
        <v>106</v>
      </c>
      <c r="AC26" s="23" t="s">
        <v>106</v>
      </c>
      <c r="AD26" s="23" t="s">
        <v>106</v>
      </c>
      <c r="AE26" s="23" t="s">
        <v>106</v>
      </c>
      <c r="AF26" s="23" t="s">
        <v>106</v>
      </c>
      <c r="AG26" s="23" t="s">
        <v>106</v>
      </c>
      <c r="AH26" s="23" t="s">
        <v>106</v>
      </c>
      <c r="AI26" s="23" t="str">
        <f t="shared" ref="AI26:AI51" si="16">AH26</f>
        <v>Yes</v>
      </c>
      <c r="AJ26" s="23" t="s">
        <v>106</v>
      </c>
      <c r="AK26" s="23" t="s">
        <v>106</v>
      </c>
      <c r="AL26" s="23" t="s">
        <v>106</v>
      </c>
      <c r="AM26" s="24" t="str">
        <f t="shared" ref="AM26:AM34" si="17">AF26</f>
        <v>Yes</v>
      </c>
      <c r="AN26" s="24" t="s">
        <v>106</v>
      </c>
      <c r="AO26" s="24" t="s">
        <v>106</v>
      </c>
      <c r="AP26" s="23" t="s">
        <v>107</v>
      </c>
      <c r="AQ26" s="23" t="s">
        <v>106</v>
      </c>
      <c r="AR26" s="23" t="s">
        <v>106</v>
      </c>
      <c r="AS26" s="23" t="s">
        <v>106</v>
      </c>
      <c r="AT26" s="23" t="s">
        <v>106</v>
      </c>
      <c r="AU26" s="24" t="s">
        <v>106</v>
      </c>
      <c r="AV26" s="25" t="s">
        <v>106</v>
      </c>
      <c r="AW26" s="23" t="s">
        <v>106</v>
      </c>
      <c r="AX26" s="23" t="s">
        <v>106</v>
      </c>
      <c r="AY26" s="23" t="s">
        <v>106</v>
      </c>
      <c r="AZ26" s="24" t="s">
        <v>106</v>
      </c>
      <c r="BA26" s="23" t="s">
        <v>106</v>
      </c>
      <c r="BB26" s="23" t="s">
        <v>106</v>
      </c>
      <c r="BC26" s="23" t="s">
        <v>106</v>
      </c>
      <c r="BD26" s="23" t="s">
        <v>106</v>
      </c>
      <c r="BE26" s="23" t="s">
        <v>106</v>
      </c>
    </row>
    <row r="27" spans="1:57" x14ac:dyDescent="0.35">
      <c r="A27" s="87" t="str">
        <f>IF(api_version=2,"registeredCompanyName","RegisteredCompanyName")</f>
        <v>registeredCompanyName</v>
      </c>
      <c r="C27" s="23" t="s">
        <v>106</v>
      </c>
      <c r="D27" s="23" t="s">
        <v>106</v>
      </c>
      <c r="E27" s="23" t="s">
        <v>106</v>
      </c>
      <c r="F27" s="23" t="s">
        <v>106</v>
      </c>
      <c r="G27" s="24" t="s">
        <v>106</v>
      </c>
      <c r="H27" s="25" t="s">
        <v>106</v>
      </c>
      <c r="I27" s="23" t="s">
        <v>106</v>
      </c>
      <c r="J27" s="24" t="s">
        <v>106</v>
      </c>
      <c r="K27" s="25" t="str">
        <f>IF(api_version=2,"Yes","No")</f>
        <v>Yes</v>
      </c>
      <c r="L27" s="23" t="s">
        <v>106</v>
      </c>
      <c r="M27" s="24" t="s">
        <v>106</v>
      </c>
      <c r="N27" s="26" t="s">
        <v>106</v>
      </c>
      <c r="O27" s="26" t="s">
        <v>106</v>
      </c>
      <c r="P27" s="24" t="s">
        <v>106</v>
      </c>
      <c r="Q27" s="25" t="s">
        <v>106</v>
      </c>
      <c r="R27" s="24" t="s">
        <v>106</v>
      </c>
      <c r="S27" s="25" t="s">
        <v>106</v>
      </c>
      <c r="T27" s="23" t="s">
        <v>106</v>
      </c>
      <c r="U27" s="23" t="s">
        <v>106</v>
      </c>
      <c r="V27" s="23" t="s">
        <v>106</v>
      </c>
      <c r="W27" s="23" t="s">
        <v>106</v>
      </c>
      <c r="X27" s="23" t="s">
        <v>106</v>
      </c>
      <c r="Y27" s="23" t="s">
        <v>106</v>
      </c>
      <c r="Z27" s="23" t="s">
        <v>106</v>
      </c>
      <c r="AA27" s="23" t="s">
        <v>106</v>
      </c>
      <c r="AB27" s="23" t="s">
        <v>106</v>
      </c>
      <c r="AC27" s="23" t="s">
        <v>106</v>
      </c>
      <c r="AD27" s="23" t="s">
        <v>106</v>
      </c>
      <c r="AE27" s="23" t="s">
        <v>106</v>
      </c>
      <c r="AF27" s="23" t="s">
        <v>106</v>
      </c>
      <c r="AG27" s="23" t="s">
        <v>106</v>
      </c>
      <c r="AH27" s="23" t="s">
        <v>106</v>
      </c>
      <c r="AI27" s="23" t="str">
        <f t="shared" si="16"/>
        <v>Yes</v>
      </c>
      <c r="AJ27" s="23" t="s">
        <v>106</v>
      </c>
      <c r="AK27" s="23" t="s">
        <v>106</v>
      </c>
      <c r="AL27" s="23" t="s">
        <v>106</v>
      </c>
      <c r="AM27" s="24" t="str">
        <f t="shared" si="17"/>
        <v>Yes</v>
      </c>
      <c r="AN27" s="24" t="s">
        <v>106</v>
      </c>
      <c r="AO27" s="24" t="s">
        <v>106</v>
      </c>
      <c r="AP27" s="23" t="s">
        <v>106</v>
      </c>
      <c r="AQ27" s="23" t="s">
        <v>106</v>
      </c>
      <c r="AR27" s="23" t="s">
        <v>106</v>
      </c>
      <c r="AS27" s="23" t="s">
        <v>106</v>
      </c>
      <c r="AT27" s="23" t="s">
        <v>106</v>
      </c>
      <c r="AU27" s="24" t="s">
        <v>106</v>
      </c>
      <c r="AV27" s="25" t="s">
        <v>106</v>
      </c>
      <c r="AW27" s="23" t="s">
        <v>108</v>
      </c>
      <c r="AX27" s="23" t="s">
        <v>106</v>
      </c>
      <c r="AY27" s="23" t="s">
        <v>106</v>
      </c>
      <c r="AZ27" s="24" t="s">
        <v>106</v>
      </c>
      <c r="BA27" s="23" t="s">
        <v>106</v>
      </c>
      <c r="BB27" s="23" t="s">
        <v>106</v>
      </c>
      <c r="BC27" s="23" t="s">
        <v>106</v>
      </c>
      <c r="BD27" s="23" t="s">
        <v>106</v>
      </c>
      <c r="BE27" s="23" t="s">
        <v>106</v>
      </c>
    </row>
    <row r="28" spans="1:57" x14ac:dyDescent="0.35">
      <c r="A28" s="87" t="str">
        <f>IF(api_version=2,"companyRegistrationNumber","CompanyRegistrationNumber")</f>
        <v>companyRegistrationNumber</v>
      </c>
      <c r="C28" s="23" t="s">
        <v>106</v>
      </c>
      <c r="D28" s="23" t="s">
        <v>106</v>
      </c>
      <c r="E28" s="23" t="s">
        <v>106</v>
      </c>
      <c r="F28" s="23" t="s">
        <v>106</v>
      </c>
      <c r="G28" s="24" t="s">
        <v>106</v>
      </c>
      <c r="H28" s="25" t="s">
        <v>107</v>
      </c>
      <c r="I28" s="23" t="s">
        <v>106</v>
      </c>
      <c r="J28" s="24" t="s">
        <v>106</v>
      </c>
      <c r="K28" s="25" t="str">
        <f>IF(api_version=2,"Yes","No")</f>
        <v>Yes</v>
      </c>
      <c r="L28" s="23" t="s">
        <v>106</v>
      </c>
      <c r="M28" s="24" t="s">
        <v>106</v>
      </c>
      <c r="N28" s="26" t="s">
        <v>106</v>
      </c>
      <c r="O28" s="26" t="s">
        <v>106</v>
      </c>
      <c r="P28" s="24" t="s">
        <v>106</v>
      </c>
      <c r="Q28" s="25" t="s">
        <v>106</v>
      </c>
      <c r="R28" s="24" t="s">
        <v>106</v>
      </c>
      <c r="S28" s="25" t="s">
        <v>107</v>
      </c>
      <c r="T28" s="23" t="s">
        <v>106</v>
      </c>
      <c r="U28" s="23" t="s">
        <v>106</v>
      </c>
      <c r="V28" s="23" t="s">
        <v>106</v>
      </c>
      <c r="W28" s="23" t="s">
        <v>106</v>
      </c>
      <c r="X28" s="23" t="s">
        <v>106</v>
      </c>
      <c r="Y28" s="23" t="s">
        <v>106</v>
      </c>
      <c r="Z28" s="23" t="s">
        <v>106</v>
      </c>
      <c r="AA28" s="23" t="s">
        <v>106</v>
      </c>
      <c r="AB28" s="23" t="s">
        <v>106</v>
      </c>
      <c r="AC28" s="23" t="s">
        <v>106</v>
      </c>
      <c r="AD28" s="23" t="s">
        <v>106</v>
      </c>
      <c r="AE28" s="23" t="s">
        <v>106</v>
      </c>
      <c r="AF28" s="23" t="s">
        <v>106</v>
      </c>
      <c r="AG28" s="23" t="s">
        <v>106</v>
      </c>
      <c r="AH28" s="23" t="s">
        <v>106</v>
      </c>
      <c r="AI28" s="23" t="str">
        <f t="shared" si="16"/>
        <v>Yes</v>
      </c>
      <c r="AJ28" s="23" t="s">
        <v>106</v>
      </c>
      <c r="AK28" s="23" t="s">
        <v>106</v>
      </c>
      <c r="AL28" s="23" t="s">
        <v>106</v>
      </c>
      <c r="AM28" s="24" t="str">
        <f t="shared" si="17"/>
        <v>Yes</v>
      </c>
      <c r="AN28" s="24" t="s">
        <v>106</v>
      </c>
      <c r="AO28" s="24" t="s">
        <v>106</v>
      </c>
      <c r="AP28" s="23" t="s">
        <v>106</v>
      </c>
      <c r="AQ28" s="23" t="s">
        <v>106</v>
      </c>
      <c r="AR28" s="23" t="s">
        <v>106</v>
      </c>
      <c r="AS28" s="23" t="s">
        <v>106</v>
      </c>
      <c r="AT28" s="23" t="s">
        <v>106</v>
      </c>
      <c r="AU28" s="24" t="s">
        <v>106</v>
      </c>
      <c r="AV28" s="25" t="s">
        <v>107</v>
      </c>
      <c r="AW28" s="23" t="s">
        <v>106</v>
      </c>
      <c r="AX28" s="23" t="s">
        <v>106</v>
      </c>
      <c r="AY28" s="23" t="s">
        <v>106</v>
      </c>
      <c r="AZ28" s="24" t="s">
        <v>106</v>
      </c>
      <c r="BA28" s="23" t="s">
        <v>106</v>
      </c>
      <c r="BB28" s="23" t="s">
        <v>106</v>
      </c>
      <c r="BC28" s="23" t="s">
        <v>106</v>
      </c>
      <c r="BD28" s="23" t="s">
        <v>106</v>
      </c>
      <c r="BE28" s="23" t="s">
        <v>106</v>
      </c>
    </row>
    <row r="29" spans="1:57" x14ac:dyDescent="0.35">
      <c r="A29" s="87" t="str">
        <f>IF(api_version=2,"country","Country")</f>
        <v>country</v>
      </c>
      <c r="C29" s="23" t="s">
        <v>106</v>
      </c>
      <c r="D29" s="23" t="s">
        <v>106</v>
      </c>
      <c r="E29" s="23" t="s">
        <v>106</v>
      </c>
      <c r="F29" s="23" t="s">
        <v>106</v>
      </c>
      <c r="G29" s="24" t="s">
        <v>106</v>
      </c>
      <c r="H29" s="25" t="s">
        <v>106</v>
      </c>
      <c r="I29" s="23" t="s">
        <v>106</v>
      </c>
      <c r="J29" s="24" t="s">
        <v>106</v>
      </c>
      <c r="K29" s="25" t="str">
        <f>IF(api_version=2,"Yes","No")</f>
        <v>Yes</v>
      </c>
      <c r="L29" s="23" t="s">
        <v>106</v>
      </c>
      <c r="M29" s="24" t="s">
        <v>106</v>
      </c>
      <c r="N29" s="26" t="s">
        <v>106</v>
      </c>
      <c r="O29" s="26" t="s">
        <v>106</v>
      </c>
      <c r="P29" s="24" t="s">
        <v>106</v>
      </c>
      <c r="Q29" s="25" t="s">
        <v>106</v>
      </c>
      <c r="R29" s="24" t="s">
        <v>106</v>
      </c>
      <c r="S29" s="25" t="s">
        <v>106</v>
      </c>
      <c r="T29" s="23" t="s">
        <v>106</v>
      </c>
      <c r="U29" s="23" t="s">
        <v>106</v>
      </c>
      <c r="V29" s="23" t="s">
        <v>106</v>
      </c>
      <c r="W29" s="23" t="s">
        <v>106</v>
      </c>
      <c r="X29" s="23" t="s">
        <v>106</v>
      </c>
      <c r="Y29" s="23" t="s">
        <v>106</v>
      </c>
      <c r="Z29" s="23" t="s">
        <v>106</v>
      </c>
      <c r="AA29" s="23" t="s">
        <v>106</v>
      </c>
      <c r="AB29" s="23" t="s">
        <v>106</v>
      </c>
      <c r="AC29" s="23" t="s">
        <v>106</v>
      </c>
      <c r="AD29" s="23" t="s">
        <v>106</v>
      </c>
      <c r="AE29" s="23" t="s">
        <v>106</v>
      </c>
      <c r="AF29" s="23" t="s">
        <v>106</v>
      </c>
      <c r="AG29" s="23" t="s">
        <v>106</v>
      </c>
      <c r="AH29" s="23" t="s">
        <v>106</v>
      </c>
      <c r="AI29" s="23" t="str">
        <f t="shared" si="16"/>
        <v>Yes</v>
      </c>
      <c r="AJ29" s="23" t="s">
        <v>106</v>
      </c>
      <c r="AK29" s="23" t="s">
        <v>106</v>
      </c>
      <c r="AL29" s="23" t="s">
        <v>106</v>
      </c>
      <c r="AM29" s="24" t="str">
        <f t="shared" si="17"/>
        <v>Yes</v>
      </c>
      <c r="AN29" s="24" t="s">
        <v>106</v>
      </c>
      <c r="AO29" s="24" t="s">
        <v>106</v>
      </c>
      <c r="AP29" s="23" t="s">
        <v>106</v>
      </c>
      <c r="AQ29" s="23" t="s">
        <v>106</v>
      </c>
      <c r="AR29" s="23" t="s">
        <v>106</v>
      </c>
      <c r="AS29" s="23" t="s">
        <v>106</v>
      </c>
      <c r="AT29" s="23" t="s">
        <v>106</v>
      </c>
      <c r="AU29" s="24" t="s">
        <v>106</v>
      </c>
      <c r="AV29" s="25" t="s">
        <v>106</v>
      </c>
      <c r="AW29" s="23" t="s">
        <v>106</v>
      </c>
      <c r="AX29" s="23" t="s">
        <v>106</v>
      </c>
      <c r="AY29" s="23" t="s">
        <v>106</v>
      </c>
      <c r="AZ29" s="24" t="s">
        <v>106</v>
      </c>
      <c r="BA29" s="23" t="s">
        <v>106</v>
      </c>
      <c r="BB29" s="23" t="s">
        <v>106</v>
      </c>
      <c r="BC29" s="23" t="s">
        <v>106</v>
      </c>
      <c r="BD29" s="23" t="s">
        <v>106</v>
      </c>
      <c r="BE29" s="23" t="s">
        <v>106</v>
      </c>
    </row>
    <row r="30" spans="1:57" x14ac:dyDescent="0.35">
      <c r="A30" s="87" t="str">
        <f>IF(api_version=2,"vatRegistrationNumber","VatRegistrationNumber")</f>
        <v>vatRegistrationNumber</v>
      </c>
      <c r="C30" s="23" t="s">
        <v>106</v>
      </c>
      <c r="D30" s="23" t="s">
        <v>107</v>
      </c>
      <c r="E30" s="23" t="s">
        <v>107</v>
      </c>
      <c r="F30" s="23" t="s">
        <v>106</v>
      </c>
      <c r="G30" s="24" t="s">
        <v>106</v>
      </c>
      <c r="H30" s="25" t="s">
        <v>106</v>
      </c>
      <c r="I30" s="23" t="s">
        <v>106</v>
      </c>
      <c r="J30" s="24" t="s">
        <v>106</v>
      </c>
      <c r="K30" s="25" t="s">
        <v>107</v>
      </c>
      <c r="L30" s="28" t="s">
        <v>109</v>
      </c>
      <c r="M30" s="24" t="s">
        <v>106</v>
      </c>
      <c r="N30" s="26" t="s">
        <v>106</v>
      </c>
      <c r="O30" s="26" t="s">
        <v>106</v>
      </c>
      <c r="P30" s="24" t="s">
        <v>106</v>
      </c>
      <c r="Q30" s="25" t="s">
        <v>107</v>
      </c>
      <c r="R30" s="33" t="s">
        <v>110</v>
      </c>
      <c r="S30" s="25" t="s">
        <v>106</v>
      </c>
      <c r="T30" s="23" t="s">
        <v>106</v>
      </c>
      <c r="U30" s="23" t="s">
        <v>106</v>
      </c>
      <c r="V30" s="23" t="s">
        <v>106</v>
      </c>
      <c r="W30" s="23" t="s">
        <v>107</v>
      </c>
      <c r="X30" s="23" t="s">
        <v>106</v>
      </c>
      <c r="Y30" s="23" t="s">
        <v>107</v>
      </c>
      <c r="Z30" s="23" t="s">
        <v>107</v>
      </c>
      <c r="AA30" s="23" t="s">
        <v>107</v>
      </c>
      <c r="AB30" s="23" t="s">
        <v>106</v>
      </c>
      <c r="AC30" s="23" t="s">
        <v>106</v>
      </c>
      <c r="AD30" s="23" t="s">
        <v>106</v>
      </c>
      <c r="AE30" s="23" t="s">
        <v>106</v>
      </c>
      <c r="AF30" s="23" t="s">
        <v>106</v>
      </c>
      <c r="AG30" s="23" t="s">
        <v>106</v>
      </c>
      <c r="AH30" s="23" t="s">
        <v>107</v>
      </c>
      <c r="AI30" s="23" t="str">
        <f t="shared" si="16"/>
        <v>No</v>
      </c>
      <c r="AJ30" s="23" t="s">
        <v>106</v>
      </c>
      <c r="AK30" s="23" t="s">
        <v>107</v>
      </c>
      <c r="AL30" s="23" t="s">
        <v>107</v>
      </c>
      <c r="AM30" s="24" t="str">
        <f t="shared" si="17"/>
        <v>Yes</v>
      </c>
      <c r="AN30" s="24" t="s">
        <v>107</v>
      </c>
      <c r="AO30" s="24" t="s">
        <v>106</v>
      </c>
      <c r="AP30" s="23" t="s">
        <v>106</v>
      </c>
      <c r="AQ30" s="23" t="s">
        <v>107</v>
      </c>
      <c r="AR30" s="23" t="s">
        <v>107</v>
      </c>
      <c r="AS30" s="23" t="s">
        <v>107</v>
      </c>
      <c r="AT30" s="23" t="s">
        <v>107</v>
      </c>
      <c r="AU30" s="24" t="s">
        <v>106</v>
      </c>
      <c r="AV30" s="25" t="s">
        <v>106</v>
      </c>
      <c r="AW30" s="23" t="s">
        <v>107</v>
      </c>
      <c r="AX30" s="23" t="s">
        <v>107</v>
      </c>
      <c r="AY30" s="28" t="s">
        <v>107</v>
      </c>
      <c r="AZ30" s="24" t="s">
        <v>106</v>
      </c>
      <c r="BA30" s="23" t="s">
        <v>107</v>
      </c>
      <c r="BB30" s="23" t="s">
        <v>106</v>
      </c>
      <c r="BC30" s="23" t="s">
        <v>106</v>
      </c>
      <c r="BD30" s="23" t="s">
        <v>107</v>
      </c>
      <c r="BE30" s="23" t="s">
        <v>107</v>
      </c>
    </row>
    <row r="31" spans="1:57" x14ac:dyDescent="0.35">
      <c r="A31" s="87" t="str">
        <f>IF(api_version=2,"vatRegistrationDate","VatRegistrationDate")</f>
        <v>vatRegistrationDate</v>
      </c>
      <c r="C31" s="23" t="s">
        <v>107</v>
      </c>
      <c r="D31" s="23" t="s">
        <v>107</v>
      </c>
      <c r="E31" s="23" t="s">
        <v>107</v>
      </c>
      <c r="F31" s="23" t="s">
        <v>107</v>
      </c>
      <c r="G31" s="24" t="s">
        <v>107</v>
      </c>
      <c r="H31" s="25" t="s">
        <v>107</v>
      </c>
      <c r="I31" s="23" t="s">
        <v>107</v>
      </c>
      <c r="J31" s="24" t="s">
        <v>107</v>
      </c>
      <c r="K31" s="25" t="s">
        <v>107</v>
      </c>
      <c r="L31" s="23" t="s">
        <v>107</v>
      </c>
      <c r="M31" s="24" t="s">
        <v>106</v>
      </c>
      <c r="N31" s="26" t="s">
        <v>106</v>
      </c>
      <c r="O31" s="26" t="s">
        <v>106</v>
      </c>
      <c r="P31" s="24" t="s">
        <v>107</v>
      </c>
      <c r="Q31" s="25" t="s">
        <v>107</v>
      </c>
      <c r="R31" s="24" t="s">
        <v>107</v>
      </c>
      <c r="S31" s="25" t="s">
        <v>107</v>
      </c>
      <c r="T31" s="23" t="s">
        <v>107</v>
      </c>
      <c r="U31" s="23" t="s">
        <v>107</v>
      </c>
      <c r="V31" s="23" t="s">
        <v>106</v>
      </c>
      <c r="W31" s="23" t="s">
        <v>107</v>
      </c>
      <c r="X31" s="23" t="s">
        <v>107</v>
      </c>
      <c r="Y31" s="23" t="s">
        <v>107</v>
      </c>
      <c r="Z31" s="23" t="s">
        <v>107</v>
      </c>
      <c r="AA31" s="23" t="s">
        <v>107</v>
      </c>
      <c r="AB31" s="23" t="s">
        <v>107</v>
      </c>
      <c r="AC31" s="23" t="s">
        <v>107</v>
      </c>
      <c r="AD31" s="23" t="s">
        <v>107</v>
      </c>
      <c r="AE31" s="23" t="s">
        <v>106</v>
      </c>
      <c r="AF31" s="23" t="s">
        <v>107</v>
      </c>
      <c r="AG31" s="23" t="s">
        <v>107</v>
      </c>
      <c r="AH31" s="23" t="s">
        <v>107</v>
      </c>
      <c r="AI31" s="23" t="str">
        <f t="shared" si="16"/>
        <v>No</v>
      </c>
      <c r="AJ31" s="23" t="s">
        <v>107</v>
      </c>
      <c r="AK31" s="23" t="s">
        <v>107</v>
      </c>
      <c r="AL31" s="23" t="s">
        <v>107</v>
      </c>
      <c r="AM31" s="24" t="str">
        <f t="shared" si="17"/>
        <v>No</v>
      </c>
      <c r="AN31" s="24" t="s">
        <v>107</v>
      </c>
      <c r="AO31" s="24" t="s">
        <v>106</v>
      </c>
      <c r="AP31" s="23" t="s">
        <v>107</v>
      </c>
      <c r="AQ31" s="23" t="s">
        <v>107</v>
      </c>
      <c r="AR31" s="23" t="s">
        <v>107</v>
      </c>
      <c r="AS31" s="23" t="s">
        <v>107</v>
      </c>
      <c r="AT31" s="23" t="s">
        <v>107</v>
      </c>
      <c r="AU31" s="24" t="s">
        <v>106</v>
      </c>
      <c r="AV31" s="25" t="s">
        <v>107</v>
      </c>
      <c r="AW31" s="23" t="s">
        <v>107</v>
      </c>
      <c r="AX31" s="23" t="s">
        <v>107</v>
      </c>
      <c r="AY31" s="23" t="s">
        <v>107</v>
      </c>
      <c r="AZ31" s="24" t="s">
        <v>106</v>
      </c>
      <c r="BA31" s="23" t="s">
        <v>107</v>
      </c>
      <c r="BB31" s="23" t="s">
        <v>107</v>
      </c>
      <c r="BC31" s="23" t="s">
        <v>106</v>
      </c>
      <c r="BD31" s="23" t="s">
        <v>107</v>
      </c>
      <c r="BE31" s="23" t="s">
        <v>107</v>
      </c>
    </row>
    <row r="32" spans="1:57" ht="13.5" customHeight="1" x14ac:dyDescent="0.35">
      <c r="A32" s="87" t="str">
        <f>IF(api_version=2,"companyRegistrationDate","CompanyRegistrationDate")</f>
        <v>companyRegistrationDate</v>
      </c>
      <c r="C32" s="23" t="s">
        <v>106</v>
      </c>
      <c r="D32" s="23" t="s">
        <v>106</v>
      </c>
      <c r="E32" s="23" t="s">
        <v>106</v>
      </c>
      <c r="F32" s="23" t="s">
        <v>106</v>
      </c>
      <c r="G32" s="24" t="s">
        <v>106</v>
      </c>
      <c r="H32" s="25" t="s">
        <v>106</v>
      </c>
      <c r="I32" s="23" t="s">
        <v>106</v>
      </c>
      <c r="J32" s="24" t="s">
        <v>106</v>
      </c>
      <c r="K32" s="25" t="str">
        <f>IF(api_version=2,"Yes","No")</f>
        <v>Yes</v>
      </c>
      <c r="L32" s="23" t="s">
        <v>106</v>
      </c>
      <c r="M32" s="24" t="s">
        <v>106</v>
      </c>
      <c r="N32" s="26" t="s">
        <v>106</v>
      </c>
      <c r="O32" s="26" t="s">
        <v>106</v>
      </c>
      <c r="P32" s="24" t="s">
        <v>106</v>
      </c>
      <c r="Q32" s="25" t="s">
        <v>106</v>
      </c>
      <c r="R32" s="24" t="s">
        <v>106</v>
      </c>
      <c r="S32" s="25" t="s">
        <v>107</v>
      </c>
      <c r="T32" s="23" t="s">
        <v>106</v>
      </c>
      <c r="U32" s="23" t="s">
        <v>106</v>
      </c>
      <c r="V32" s="23" t="s">
        <v>106</v>
      </c>
      <c r="W32" s="23" t="s">
        <v>106</v>
      </c>
      <c r="X32" s="23" t="s">
        <v>106</v>
      </c>
      <c r="Y32" s="23" t="s">
        <v>106</v>
      </c>
      <c r="Z32" s="23" t="s">
        <v>106</v>
      </c>
      <c r="AA32" s="23" t="s">
        <v>106</v>
      </c>
      <c r="AB32" s="23" t="s">
        <v>106</v>
      </c>
      <c r="AC32" s="23" t="s">
        <v>106</v>
      </c>
      <c r="AD32" s="23" t="s">
        <v>106</v>
      </c>
      <c r="AE32" s="23" t="s">
        <v>106</v>
      </c>
      <c r="AF32" s="23" t="s">
        <v>106</v>
      </c>
      <c r="AG32" s="23" t="s">
        <v>106</v>
      </c>
      <c r="AH32" s="23" t="s">
        <v>106</v>
      </c>
      <c r="AI32" s="23" t="str">
        <f t="shared" si="16"/>
        <v>Yes</v>
      </c>
      <c r="AJ32" s="23" t="s">
        <v>106</v>
      </c>
      <c r="AK32" s="36" t="s">
        <v>106</v>
      </c>
      <c r="AL32" s="23" t="s">
        <v>106</v>
      </c>
      <c r="AM32" s="24" t="str">
        <f t="shared" si="17"/>
        <v>Yes</v>
      </c>
      <c r="AN32" s="24" t="s">
        <v>106</v>
      </c>
      <c r="AO32" s="24" t="s">
        <v>106</v>
      </c>
      <c r="AP32" s="23" t="s">
        <v>106</v>
      </c>
      <c r="AQ32" s="23" t="s">
        <v>106</v>
      </c>
      <c r="AR32" s="23" t="s">
        <v>106</v>
      </c>
      <c r="AS32" s="23" t="s">
        <v>106</v>
      </c>
      <c r="AT32" s="23" t="s">
        <v>106</v>
      </c>
      <c r="AU32" s="24" t="s">
        <v>106</v>
      </c>
      <c r="AV32" s="25" t="s">
        <v>106</v>
      </c>
      <c r="AW32" s="23" t="s">
        <v>106</v>
      </c>
      <c r="AX32" s="23" t="s">
        <v>106</v>
      </c>
      <c r="AY32" s="23" t="s">
        <v>106</v>
      </c>
      <c r="AZ32" s="24" t="s">
        <v>106</v>
      </c>
      <c r="BA32" s="23" t="s">
        <v>106</v>
      </c>
      <c r="BB32" s="23" t="s">
        <v>106</v>
      </c>
      <c r="BC32" s="23" t="s">
        <v>106</v>
      </c>
      <c r="BD32" s="23" t="s">
        <v>107</v>
      </c>
      <c r="BE32" s="23" t="s">
        <v>106</v>
      </c>
    </row>
    <row r="33" spans="1:57" x14ac:dyDescent="0.35">
      <c r="A33" s="87" t="str">
        <f>IF(api_version=2,"operationsStartDate","operationsStartDate")</f>
        <v>operationsStartDate</v>
      </c>
      <c r="C33" s="23" t="s">
        <v>106</v>
      </c>
      <c r="D33" s="23" t="s">
        <v>106</v>
      </c>
      <c r="E33" s="23" t="s">
        <v>106</v>
      </c>
      <c r="F33" s="23" t="s">
        <v>106</v>
      </c>
      <c r="G33" s="24" t="s">
        <v>107</v>
      </c>
      <c r="H33" s="25" t="s">
        <v>106</v>
      </c>
      <c r="I33" s="23" t="s">
        <v>106</v>
      </c>
      <c r="J33" s="24" t="s">
        <v>106</v>
      </c>
      <c r="K33" s="25" t="s">
        <v>107</v>
      </c>
      <c r="L33" s="23" t="s">
        <v>107</v>
      </c>
      <c r="M33" s="24" t="s">
        <v>106</v>
      </c>
      <c r="N33" s="26" t="s">
        <v>106</v>
      </c>
      <c r="O33" s="26" t="s">
        <v>106</v>
      </c>
      <c r="P33" s="24" t="s">
        <v>107</v>
      </c>
      <c r="Q33" s="25" t="s">
        <v>107</v>
      </c>
      <c r="R33" s="24" t="s">
        <v>107</v>
      </c>
      <c r="S33" s="25" t="s">
        <v>106</v>
      </c>
      <c r="T33" s="23" t="s">
        <v>106</v>
      </c>
      <c r="U33" s="23" t="s">
        <v>106</v>
      </c>
      <c r="V33" s="23" t="s">
        <v>106</v>
      </c>
      <c r="W33" s="23" t="s">
        <v>107</v>
      </c>
      <c r="X33" s="23" t="s">
        <v>106</v>
      </c>
      <c r="Y33" s="23" t="s">
        <v>106</v>
      </c>
      <c r="Z33" s="23" t="s">
        <v>106</v>
      </c>
      <c r="AA33" s="23" t="s">
        <v>106</v>
      </c>
      <c r="AB33" s="23" t="s">
        <v>106</v>
      </c>
      <c r="AC33" s="23" t="s">
        <v>106</v>
      </c>
      <c r="AD33" s="23" t="s">
        <v>107</v>
      </c>
      <c r="AE33" s="23" t="s">
        <v>106</v>
      </c>
      <c r="AF33" s="23" t="s">
        <v>106</v>
      </c>
      <c r="AG33" s="23" t="s">
        <v>106</v>
      </c>
      <c r="AH33" s="23" t="s">
        <v>106</v>
      </c>
      <c r="AI33" s="23" t="str">
        <f t="shared" si="16"/>
        <v>Yes</v>
      </c>
      <c r="AJ33" s="23" t="s">
        <v>106</v>
      </c>
      <c r="AK33" s="23" t="s">
        <v>106</v>
      </c>
      <c r="AL33" s="23" t="s">
        <v>107</v>
      </c>
      <c r="AM33" s="24" t="str">
        <f t="shared" si="17"/>
        <v>Yes</v>
      </c>
      <c r="AN33" s="24" t="s">
        <v>106</v>
      </c>
      <c r="AO33" s="24" t="s">
        <v>106</v>
      </c>
      <c r="AP33" s="23" t="s">
        <v>106</v>
      </c>
      <c r="AQ33" s="23" t="s">
        <v>107</v>
      </c>
      <c r="AR33" s="23" t="s">
        <v>107</v>
      </c>
      <c r="AS33" s="23" t="s">
        <v>106</v>
      </c>
      <c r="AT33" s="23" t="s">
        <v>107</v>
      </c>
      <c r="AU33" s="24" t="s">
        <v>107</v>
      </c>
      <c r="AV33" s="25" t="s">
        <v>107</v>
      </c>
      <c r="AW33" s="23" t="s">
        <v>107</v>
      </c>
      <c r="AX33" s="23" t="s">
        <v>107</v>
      </c>
      <c r="AY33" s="36" t="s">
        <v>106</v>
      </c>
      <c r="AZ33" s="37" t="s">
        <v>106</v>
      </c>
      <c r="BA33" s="23" t="s">
        <v>107</v>
      </c>
      <c r="BB33" s="23" t="s">
        <v>106</v>
      </c>
      <c r="BC33" s="23" t="s">
        <v>107</v>
      </c>
      <c r="BD33" s="23" t="s">
        <v>107</v>
      </c>
      <c r="BE33" s="23" t="s">
        <v>107</v>
      </c>
    </row>
    <row r="34" spans="1:57" x14ac:dyDescent="0.35">
      <c r="A34" s="87" t="str">
        <f>IF(api_version=2,"commercialCourt","CommercialCourt")</f>
        <v>commercialCourt</v>
      </c>
      <c r="C34" s="23" t="s">
        <v>107</v>
      </c>
      <c r="D34" s="23" t="s">
        <v>107</v>
      </c>
      <c r="E34" s="23" t="s">
        <v>107</v>
      </c>
      <c r="F34" s="23" t="s">
        <v>106</v>
      </c>
      <c r="G34" s="24" t="s">
        <v>107</v>
      </c>
      <c r="H34" s="25" t="s">
        <v>107</v>
      </c>
      <c r="I34" s="23" t="s">
        <v>107</v>
      </c>
      <c r="J34" s="24" t="s">
        <v>107</v>
      </c>
      <c r="K34" s="25" t="s">
        <v>107</v>
      </c>
      <c r="L34" s="23" t="s">
        <v>107</v>
      </c>
      <c r="M34" s="24" t="s">
        <v>107</v>
      </c>
      <c r="N34" s="26" t="s">
        <v>107</v>
      </c>
      <c r="O34" s="26" t="s">
        <v>107</v>
      </c>
      <c r="P34" s="24" t="s">
        <v>107</v>
      </c>
      <c r="Q34" s="25" t="s">
        <v>107</v>
      </c>
      <c r="R34" s="24" t="s">
        <v>107</v>
      </c>
      <c r="S34" s="25" t="s">
        <v>107</v>
      </c>
      <c r="T34" s="23" t="s">
        <v>106</v>
      </c>
      <c r="U34" s="23" t="s">
        <v>107</v>
      </c>
      <c r="V34" s="23" t="s">
        <v>107</v>
      </c>
      <c r="W34" s="23" t="s">
        <v>107</v>
      </c>
      <c r="X34" s="23" t="s">
        <v>106</v>
      </c>
      <c r="Y34" s="23" t="s">
        <v>107</v>
      </c>
      <c r="Z34" s="23" t="s">
        <v>107</v>
      </c>
      <c r="AA34" s="23" t="s">
        <v>107</v>
      </c>
      <c r="AB34" s="23" t="s">
        <v>107</v>
      </c>
      <c r="AC34" s="23" t="s">
        <v>106</v>
      </c>
      <c r="AD34" s="23" t="s">
        <v>107</v>
      </c>
      <c r="AE34" s="23" t="s">
        <v>106</v>
      </c>
      <c r="AF34" s="23" t="s">
        <v>107</v>
      </c>
      <c r="AG34" s="23" t="s">
        <v>107</v>
      </c>
      <c r="AH34" s="23" t="s">
        <v>107</v>
      </c>
      <c r="AI34" s="23" t="str">
        <f t="shared" si="16"/>
        <v>No</v>
      </c>
      <c r="AJ34" s="23" t="s">
        <v>107</v>
      </c>
      <c r="AK34" s="23" t="s">
        <v>107</v>
      </c>
      <c r="AL34" s="23" t="s">
        <v>107</v>
      </c>
      <c r="AM34" s="24" t="str">
        <f t="shared" si="17"/>
        <v>No</v>
      </c>
      <c r="AN34" s="24" t="s">
        <v>107</v>
      </c>
      <c r="AO34" s="24" t="s">
        <v>107</v>
      </c>
      <c r="AP34" s="23" t="s">
        <v>107</v>
      </c>
      <c r="AQ34" s="23" t="s">
        <v>107</v>
      </c>
      <c r="AR34" s="23" t="s">
        <v>107</v>
      </c>
      <c r="AS34" s="23" t="s">
        <v>107</v>
      </c>
      <c r="AT34" s="23" t="s">
        <v>107</v>
      </c>
      <c r="AU34" s="24" t="s">
        <v>107</v>
      </c>
      <c r="AV34" s="25" t="s">
        <v>107</v>
      </c>
      <c r="AW34" s="23" t="s">
        <v>107</v>
      </c>
      <c r="AX34" s="23" t="str">
        <f>IF(api_version=2,"Yes","No")</f>
        <v>Yes</v>
      </c>
      <c r="AY34" s="23" t="s">
        <v>107</v>
      </c>
      <c r="AZ34" s="24" t="s">
        <v>107</v>
      </c>
      <c r="BA34" s="23" t="s">
        <v>107</v>
      </c>
      <c r="BB34" s="23" t="s">
        <v>107</v>
      </c>
      <c r="BC34" s="23" t="s">
        <v>107</v>
      </c>
      <c r="BD34" s="23" t="s">
        <v>106</v>
      </c>
      <c r="BE34" s="23" t="s">
        <v>107</v>
      </c>
    </row>
    <row r="35" spans="1:57" x14ac:dyDescent="0.35">
      <c r="A35" s="87" t="str">
        <f>IF(api_version=2,"legalForm.commonCode","LegalForm @CommonCode")</f>
        <v>legalForm.commonCode</v>
      </c>
      <c r="C35" s="23" t="s">
        <v>111</v>
      </c>
      <c r="D35" s="25" t="str">
        <f>IF(api_version=2,"Yes","No")</f>
        <v>Yes</v>
      </c>
      <c r="E35" s="23" t="s">
        <v>107</v>
      </c>
      <c r="F35" s="23" t="s">
        <v>111</v>
      </c>
      <c r="G35" s="24" t="str">
        <f>IF(api_version=2,"No","No")</f>
        <v>No</v>
      </c>
      <c r="H35" s="25" t="str">
        <f>IF(api_version=2,"Yes","No")</f>
        <v>Yes</v>
      </c>
      <c r="I35" s="23" t="s">
        <v>111</v>
      </c>
      <c r="J35" s="24" t="s">
        <v>107</v>
      </c>
      <c r="K35" s="25" t="str">
        <f>IF(api_version=2,"Yes","No")</f>
        <v>Yes</v>
      </c>
      <c r="L35" s="25" t="str">
        <f>IF(api_version=2,"Yes","No")</f>
        <v>Yes</v>
      </c>
      <c r="M35" s="26" t="str">
        <f>IF(api_version=2,"Yes","No")</f>
        <v>Yes</v>
      </c>
      <c r="N35" s="26" t="str">
        <f>IF(api_version=2,"Yes","No")</f>
        <v>Yes</v>
      </c>
      <c r="O35" s="26" t="str">
        <f>IF(api_version=2,"Yes","No")</f>
        <v>Yes</v>
      </c>
      <c r="P35" s="38" t="str">
        <f>IF(api_version=2,"No","No")</f>
        <v>No</v>
      </c>
      <c r="Q35" s="39" t="s">
        <v>111</v>
      </c>
      <c r="R35" s="38" t="str">
        <f>IF(api_version=2,"No","No")</f>
        <v>No</v>
      </c>
      <c r="S35" s="25" t="s">
        <v>106</v>
      </c>
      <c r="T35" s="26" t="str">
        <f>IF(api_version=2,"Yes","No")</f>
        <v>Yes</v>
      </c>
      <c r="U35" s="23" t="s">
        <v>107</v>
      </c>
      <c r="V35" s="23" t="s">
        <v>111</v>
      </c>
      <c r="W35" s="23" t="str">
        <f>IF(api_version=2,"No","No")</f>
        <v>No</v>
      </c>
      <c r="X35" s="23" t="str">
        <f>IF(api_version=2,"No","No")</f>
        <v>No</v>
      </c>
      <c r="Y35" s="23" t="s">
        <v>111</v>
      </c>
      <c r="Z35" s="23" t="str">
        <f t="shared" ref="Z35:AH36" si="18">IF(api_version=2,"No","No")</f>
        <v>No</v>
      </c>
      <c r="AA35" s="23" t="str">
        <f t="shared" si="18"/>
        <v>No</v>
      </c>
      <c r="AB35" s="23" t="str">
        <f>IF(api_version=2,"Yes","No")</f>
        <v>Yes</v>
      </c>
      <c r="AC35" s="23" t="str">
        <f t="shared" si="18"/>
        <v>No</v>
      </c>
      <c r="AD35" s="23" t="str">
        <f t="shared" si="18"/>
        <v>No</v>
      </c>
      <c r="AE35" s="23" t="str">
        <f t="shared" si="18"/>
        <v>No</v>
      </c>
      <c r="AF35" s="23" t="str">
        <f t="shared" si="18"/>
        <v>No</v>
      </c>
      <c r="AG35" s="23" t="str">
        <f t="shared" si="18"/>
        <v>No</v>
      </c>
      <c r="AH35" s="23" t="str">
        <f t="shared" si="18"/>
        <v>No</v>
      </c>
      <c r="AI35" s="23" t="str">
        <f t="shared" si="16"/>
        <v>No</v>
      </c>
      <c r="AJ35" s="23" t="s">
        <v>111</v>
      </c>
      <c r="AK35" s="23" t="str">
        <f t="shared" ref="AK35:AS36" si="19">IF(api_version=2,"No","No")</f>
        <v>No</v>
      </c>
      <c r="AL35" s="23" t="s">
        <v>106</v>
      </c>
      <c r="AM35" s="23" t="str">
        <f t="shared" si="19"/>
        <v>No</v>
      </c>
      <c r="AN35" s="23" t="str">
        <f t="shared" si="19"/>
        <v>No</v>
      </c>
      <c r="AO35" s="25" t="str">
        <f>IF(api_version=2,"Yes","No")</f>
        <v>Yes</v>
      </c>
      <c r="AP35" s="23" t="str">
        <f t="shared" si="19"/>
        <v>No</v>
      </c>
      <c r="AQ35" s="25" t="str">
        <f>IF(api_version=2,"Yes","No")</f>
        <v>Yes</v>
      </c>
      <c r="AR35" s="23" t="str">
        <f t="shared" si="19"/>
        <v>No</v>
      </c>
      <c r="AS35" s="23" t="str">
        <f t="shared" si="19"/>
        <v>No</v>
      </c>
      <c r="AT35" s="23" t="str">
        <f>IF(api_version=2,"No","No")</f>
        <v>No</v>
      </c>
      <c r="AU35" s="24" t="s">
        <v>106</v>
      </c>
      <c r="AV35" s="25" t="s">
        <v>106</v>
      </c>
      <c r="AW35" s="23" t="str">
        <f>IF(api_version=2,"No","No")</f>
        <v>No</v>
      </c>
      <c r="AX35" s="23" t="str">
        <f>IF(api_version=2,"No","No")</f>
        <v>No</v>
      </c>
      <c r="AY35" s="23" t="s">
        <v>111</v>
      </c>
      <c r="AZ35" s="23" t="str">
        <f>IF(api_version=2,"No","No")</f>
        <v>No</v>
      </c>
      <c r="BA35" s="23" t="str">
        <f>IF(api_version=2,"No","No")</f>
        <v>No</v>
      </c>
      <c r="BB35" s="23" t="str">
        <f>IF(api_version=2,"No","No")</f>
        <v>No</v>
      </c>
      <c r="BC35" s="23" t="s">
        <v>111</v>
      </c>
      <c r="BD35" s="23" t="str">
        <f>IF(api_version=2,"No","No")</f>
        <v>No</v>
      </c>
      <c r="BE35" s="23" t="s">
        <v>107</v>
      </c>
    </row>
    <row r="36" spans="1:57" x14ac:dyDescent="0.35">
      <c r="A36" s="87" t="str">
        <f>IF(api_version=2,"legalForm.providerCode","LegalForm @ProviderCode")</f>
        <v>legalForm.providerCode</v>
      </c>
      <c r="C36" s="23" t="s">
        <v>106</v>
      </c>
      <c r="D36" s="23" t="s">
        <v>106</v>
      </c>
      <c r="E36" s="23" t="s">
        <v>107</v>
      </c>
      <c r="F36" s="23" t="str">
        <f>IF(api_version=2,"Yes","No")</f>
        <v>Yes</v>
      </c>
      <c r="G36" s="24" t="s">
        <v>107</v>
      </c>
      <c r="H36" s="25" t="s">
        <v>107</v>
      </c>
      <c r="I36" s="23" t="str">
        <f>IF(api_version=2,"Yes","No")</f>
        <v>Yes</v>
      </c>
      <c r="J36" s="24" t="s">
        <v>107</v>
      </c>
      <c r="K36" s="25" t="s">
        <v>107</v>
      </c>
      <c r="L36" s="23" t="s">
        <v>106</v>
      </c>
      <c r="M36" s="24" t="str">
        <f>IF(api_version=2,"Yes","")</f>
        <v>Yes</v>
      </c>
      <c r="N36" s="26" t="str">
        <f>IF(api_version=2,"Yes","")</f>
        <v>Yes</v>
      </c>
      <c r="O36" s="26" t="str">
        <f>IF(api_version=2,"Yes","")</f>
        <v>Yes</v>
      </c>
      <c r="P36" s="24" t="s">
        <v>106</v>
      </c>
      <c r="Q36" s="25" t="s">
        <v>106</v>
      </c>
      <c r="R36" s="24" t="s">
        <v>107</v>
      </c>
      <c r="S36" s="25" t="s">
        <v>107</v>
      </c>
      <c r="T36" s="23" t="s">
        <v>107</v>
      </c>
      <c r="U36" s="23" t="s">
        <v>107</v>
      </c>
      <c r="V36" s="23" t="s">
        <v>106</v>
      </c>
      <c r="W36" s="23" t="s">
        <v>107</v>
      </c>
      <c r="X36" s="23" t="s">
        <v>107</v>
      </c>
      <c r="Y36" s="23" t="s">
        <v>107</v>
      </c>
      <c r="Z36" s="23" t="s">
        <v>107</v>
      </c>
      <c r="AA36" s="23" t="s">
        <v>106</v>
      </c>
      <c r="AB36" s="23" t="s">
        <v>107</v>
      </c>
      <c r="AC36" s="23" t="s">
        <v>107</v>
      </c>
      <c r="AD36" s="23" t="s">
        <v>107</v>
      </c>
      <c r="AE36" s="23" t="s">
        <v>107</v>
      </c>
      <c r="AF36" s="23" t="s">
        <v>107</v>
      </c>
      <c r="AG36" s="23" t="str">
        <f t="shared" si="18"/>
        <v>No</v>
      </c>
      <c r="AH36" s="23" t="str">
        <f t="shared" si="18"/>
        <v>No</v>
      </c>
      <c r="AI36" s="23" t="str">
        <f t="shared" si="16"/>
        <v>No</v>
      </c>
      <c r="AJ36" s="23" t="s">
        <v>106</v>
      </c>
      <c r="AK36" s="23" t="s">
        <v>106</v>
      </c>
      <c r="AL36" s="23" t="s">
        <v>106</v>
      </c>
      <c r="AM36" s="24" t="str">
        <f>AF36</f>
        <v>No</v>
      </c>
      <c r="AN36" s="24" t="s">
        <v>106</v>
      </c>
      <c r="AO36" s="24" t="s">
        <v>106</v>
      </c>
      <c r="AP36" s="23" t="s">
        <v>107</v>
      </c>
      <c r="AQ36" s="23" t="s">
        <v>106</v>
      </c>
      <c r="AR36" s="23" t="str">
        <f t="shared" si="19"/>
        <v>No</v>
      </c>
      <c r="AS36" s="23" t="s">
        <v>107</v>
      </c>
      <c r="AT36" s="23" t="s">
        <v>106</v>
      </c>
      <c r="AU36" s="24" t="s">
        <v>106</v>
      </c>
      <c r="AV36" s="25" t="s">
        <v>106</v>
      </c>
      <c r="AW36" s="23" t="s">
        <v>107</v>
      </c>
      <c r="AX36" s="23" t="s">
        <v>107</v>
      </c>
      <c r="AY36" s="23" t="s">
        <v>106</v>
      </c>
      <c r="AZ36" s="24" t="s">
        <v>107</v>
      </c>
      <c r="BA36" s="23" t="str">
        <f t="shared" ref="BA36" si="20">IF(api_version=2,"No","No")</f>
        <v>No</v>
      </c>
      <c r="BB36" s="23" t="s">
        <v>107</v>
      </c>
      <c r="BC36" s="23" t="s">
        <v>106</v>
      </c>
      <c r="BD36" s="23" t="s">
        <v>107</v>
      </c>
      <c r="BE36" s="23" t="s">
        <v>106</v>
      </c>
    </row>
    <row r="37" spans="1:57" x14ac:dyDescent="0.35">
      <c r="A37" s="87" t="str">
        <f>IF(api_version=2,"legalForm.description","LegalForm")</f>
        <v>legalForm.description</v>
      </c>
      <c r="C37" s="23" t="s">
        <v>106</v>
      </c>
      <c r="D37" s="23" t="s">
        <v>106</v>
      </c>
      <c r="E37" s="23" t="s">
        <v>106</v>
      </c>
      <c r="F37" s="23" t="s">
        <v>106</v>
      </c>
      <c r="G37" s="24" t="s">
        <v>106</v>
      </c>
      <c r="H37" s="25" t="str">
        <f>IF(api_version=2,"Yes","No")</f>
        <v>Yes</v>
      </c>
      <c r="I37" s="23" t="s">
        <v>106</v>
      </c>
      <c r="J37" s="24" t="s">
        <v>106</v>
      </c>
      <c r="K37" s="25" t="str">
        <f>IF(api_version=2,"Yes","No")</f>
        <v>Yes</v>
      </c>
      <c r="L37" s="23" t="s">
        <v>106</v>
      </c>
      <c r="M37" s="24" t="s">
        <v>106</v>
      </c>
      <c r="N37" s="26" t="s">
        <v>106</v>
      </c>
      <c r="O37" s="26" t="s">
        <v>106</v>
      </c>
      <c r="P37" s="24" t="s">
        <v>106</v>
      </c>
      <c r="Q37" s="25" t="s">
        <v>106</v>
      </c>
      <c r="R37" s="24" t="s">
        <v>106</v>
      </c>
      <c r="S37" s="25" t="s">
        <v>106</v>
      </c>
      <c r="T37" s="23" t="s">
        <v>106</v>
      </c>
      <c r="U37" s="23" t="s">
        <v>106</v>
      </c>
      <c r="V37" s="23" t="s">
        <v>106</v>
      </c>
      <c r="W37" s="23" t="s">
        <v>106</v>
      </c>
      <c r="X37" s="23" t="s">
        <v>106</v>
      </c>
      <c r="Y37" s="23" t="s">
        <v>106</v>
      </c>
      <c r="Z37" s="23" t="s">
        <v>106</v>
      </c>
      <c r="AA37" s="23" t="s">
        <v>106</v>
      </c>
      <c r="AB37" s="23" t="s">
        <v>106</v>
      </c>
      <c r="AC37" s="23" t="s">
        <v>106</v>
      </c>
      <c r="AD37" s="23" t="s">
        <v>106</v>
      </c>
      <c r="AE37" s="23" t="s">
        <v>106</v>
      </c>
      <c r="AF37" s="23" t="s">
        <v>106</v>
      </c>
      <c r="AG37" s="23" t="s">
        <v>106</v>
      </c>
      <c r="AH37" s="23" t="s">
        <v>106</v>
      </c>
      <c r="AI37" s="23" t="str">
        <f t="shared" si="16"/>
        <v>Yes</v>
      </c>
      <c r="AJ37" s="23" t="s">
        <v>106</v>
      </c>
      <c r="AK37" s="23" t="s">
        <v>106</v>
      </c>
      <c r="AL37" s="23" t="s">
        <v>106</v>
      </c>
      <c r="AM37" s="24" t="str">
        <f>AF37</f>
        <v>Yes</v>
      </c>
      <c r="AN37" s="24" t="s">
        <v>106</v>
      </c>
      <c r="AO37" s="24" t="s">
        <v>106</v>
      </c>
      <c r="AP37" s="23" t="s">
        <v>106</v>
      </c>
      <c r="AQ37" s="23" t="s">
        <v>106</v>
      </c>
      <c r="AR37" s="23" t="s">
        <v>106</v>
      </c>
      <c r="AS37" s="23" t="s">
        <v>106</v>
      </c>
      <c r="AT37" s="23" t="s">
        <v>106</v>
      </c>
      <c r="AU37" s="24" t="s">
        <v>106</v>
      </c>
      <c r="AV37" s="25" t="s">
        <v>106</v>
      </c>
      <c r="AW37" s="23" t="s">
        <v>106</v>
      </c>
      <c r="AX37" s="23" t="s">
        <v>106</v>
      </c>
      <c r="AY37" s="23" t="s">
        <v>106</v>
      </c>
      <c r="AZ37" s="24" t="s">
        <v>106</v>
      </c>
      <c r="BA37" s="23" t="s">
        <v>106</v>
      </c>
      <c r="BB37" s="23" t="s">
        <v>106</v>
      </c>
      <c r="BC37" s="23" t="s">
        <v>106</v>
      </c>
      <c r="BD37" s="23" t="s">
        <v>107</v>
      </c>
      <c r="BE37" s="23" t="s">
        <v>106</v>
      </c>
    </row>
    <row r="38" spans="1:57" x14ac:dyDescent="0.35">
      <c r="A38" s="87" t="str">
        <f>IF(api_version=2,"officeType","-")</f>
        <v>officeType</v>
      </c>
      <c r="C38" s="23" t="str">
        <f>IF(api_version=2,"No","No")</f>
        <v>No</v>
      </c>
      <c r="D38" s="23" t="str">
        <f>IF(api_version=2,"tbc","No")</f>
        <v>tbc</v>
      </c>
      <c r="E38" s="23" t="str">
        <f>IF(api_version=2,"No","No")</f>
        <v>No</v>
      </c>
      <c r="F38" s="28" t="str">
        <f>IF(api_version=2,"Yes","No")</f>
        <v>Yes</v>
      </c>
      <c r="G38" s="24" t="str">
        <f t="shared" ref="G38:H38" si="21">IF(api_version=2,"No","No")</f>
        <v>No</v>
      </c>
      <c r="H38" s="25" t="str">
        <f t="shared" si="21"/>
        <v>No</v>
      </c>
      <c r="I38" s="23" t="str">
        <f t="shared" ref="I38:AW38" si="22">IF(api_version=2,"No","No")</f>
        <v>No</v>
      </c>
      <c r="J38" s="24" t="str">
        <f t="shared" si="22"/>
        <v>No</v>
      </c>
      <c r="K38" s="25" t="str">
        <f t="shared" si="22"/>
        <v>No</v>
      </c>
      <c r="L38" s="23" t="str">
        <f t="shared" si="22"/>
        <v>No</v>
      </c>
      <c r="M38" s="24" t="str">
        <f t="shared" si="22"/>
        <v>No</v>
      </c>
      <c r="N38" s="26" t="str">
        <f t="shared" si="22"/>
        <v>No</v>
      </c>
      <c r="O38" s="26" t="str">
        <f t="shared" si="22"/>
        <v>No</v>
      </c>
      <c r="P38" s="24" t="str">
        <f t="shared" si="22"/>
        <v>No</v>
      </c>
      <c r="Q38" s="25" t="str">
        <f t="shared" si="22"/>
        <v>No</v>
      </c>
      <c r="R38" s="24" t="str">
        <f t="shared" si="22"/>
        <v>No</v>
      </c>
      <c r="S38" s="25" t="str">
        <f t="shared" si="22"/>
        <v>No</v>
      </c>
      <c r="T38" s="23" t="str">
        <f t="shared" si="22"/>
        <v>No</v>
      </c>
      <c r="U38" s="23" t="str">
        <f t="shared" si="22"/>
        <v>No</v>
      </c>
      <c r="V38" s="23" t="str">
        <f t="shared" si="22"/>
        <v>No</v>
      </c>
      <c r="W38" s="23" t="str">
        <f t="shared" si="22"/>
        <v>No</v>
      </c>
      <c r="X38" s="23" t="str">
        <f t="shared" si="22"/>
        <v>No</v>
      </c>
      <c r="Y38" s="23" t="str">
        <f t="shared" si="22"/>
        <v>No</v>
      </c>
      <c r="Z38" s="23" t="str">
        <f t="shared" si="22"/>
        <v>No</v>
      </c>
      <c r="AA38" s="23" t="str">
        <f t="shared" si="22"/>
        <v>No</v>
      </c>
      <c r="AB38" s="23" t="str">
        <f t="shared" si="22"/>
        <v>No</v>
      </c>
      <c r="AC38" s="23" t="str">
        <f t="shared" si="22"/>
        <v>No</v>
      </c>
      <c r="AD38" s="23" t="str">
        <f t="shared" si="22"/>
        <v>No</v>
      </c>
      <c r="AE38" s="23" t="str">
        <f t="shared" si="22"/>
        <v>No</v>
      </c>
      <c r="AF38" s="23" t="str">
        <f t="shared" si="22"/>
        <v>No</v>
      </c>
      <c r="AG38" s="23" t="str">
        <f t="shared" si="22"/>
        <v>No</v>
      </c>
      <c r="AH38" s="23" t="str">
        <f t="shared" si="22"/>
        <v>No</v>
      </c>
      <c r="AI38" s="23" t="str">
        <f t="shared" si="22"/>
        <v>No</v>
      </c>
      <c r="AJ38" s="23" t="str">
        <f t="shared" si="22"/>
        <v>No</v>
      </c>
      <c r="AK38" s="23" t="str">
        <f t="shared" si="22"/>
        <v>No</v>
      </c>
      <c r="AL38" s="23" t="str">
        <f t="shared" si="22"/>
        <v>No</v>
      </c>
      <c r="AM38" s="24" t="str">
        <f t="shared" si="22"/>
        <v>No</v>
      </c>
      <c r="AN38" s="24" t="str">
        <f t="shared" si="22"/>
        <v>No</v>
      </c>
      <c r="AO38" s="24" t="str">
        <f t="shared" si="22"/>
        <v>No</v>
      </c>
      <c r="AP38" s="23" t="str">
        <f t="shared" si="22"/>
        <v>No</v>
      </c>
      <c r="AQ38" s="23" t="str">
        <f t="shared" si="22"/>
        <v>No</v>
      </c>
      <c r="AR38" s="23" t="str">
        <f t="shared" si="22"/>
        <v>No</v>
      </c>
      <c r="AS38" s="23" t="str">
        <f t="shared" si="22"/>
        <v>No</v>
      </c>
      <c r="AT38" s="23" t="str">
        <f t="shared" si="22"/>
        <v>No</v>
      </c>
      <c r="AU38" s="24" t="str">
        <f t="shared" si="22"/>
        <v>No</v>
      </c>
      <c r="AV38" s="25" t="str">
        <f t="shared" si="22"/>
        <v>No</v>
      </c>
      <c r="AW38" s="23" t="str">
        <f t="shared" si="22"/>
        <v>No</v>
      </c>
      <c r="AX38" s="23" t="s">
        <v>111</v>
      </c>
      <c r="AY38" s="23" t="str">
        <f>IF(api_version=2,"tbd","No")</f>
        <v>tbd</v>
      </c>
      <c r="AZ38" s="24" t="str">
        <f>IF(api_version=2,"No","No")</f>
        <v>No</v>
      </c>
      <c r="BA38" s="23" t="str">
        <f>IF(api_version=2,"No","No")</f>
        <v>No</v>
      </c>
      <c r="BB38" s="23" t="str">
        <f>IF(api_version=2,"No","No")</f>
        <v>No</v>
      </c>
      <c r="BC38" s="23" t="str">
        <f>IF(api_version=2,"No","No")</f>
        <v>No</v>
      </c>
      <c r="BD38" s="23" t="str">
        <f>IF(api_version=2,"No","No")</f>
        <v>No</v>
      </c>
      <c r="BE38" s="23" t="s">
        <v>107</v>
      </c>
    </row>
    <row r="39" spans="1:57" x14ac:dyDescent="0.35">
      <c r="A39" s="87" t="str">
        <f>IF(api_version=2,"ownershipType","TypeofOwnership")</f>
        <v>ownershipType</v>
      </c>
      <c r="C39" s="23" t="s">
        <v>107</v>
      </c>
      <c r="D39" s="23" t="s">
        <v>107</v>
      </c>
      <c r="E39" s="23" t="s">
        <v>107</v>
      </c>
      <c r="F39" s="23" t="s">
        <v>107</v>
      </c>
      <c r="G39" s="24" t="s">
        <v>107</v>
      </c>
      <c r="H39" s="25" t="s">
        <v>107</v>
      </c>
      <c r="I39" s="23" t="s">
        <v>107</v>
      </c>
      <c r="J39" s="24" t="str">
        <f>IF(api_version=2,"Yes","No")</f>
        <v>Yes</v>
      </c>
      <c r="K39" s="25" t="s">
        <v>107</v>
      </c>
      <c r="L39" s="23" t="s">
        <v>107</v>
      </c>
      <c r="M39" s="24" t="s">
        <v>107</v>
      </c>
      <c r="N39" s="26" t="s">
        <v>107</v>
      </c>
      <c r="O39" s="26" t="s">
        <v>107</v>
      </c>
      <c r="P39" s="24" t="s">
        <v>107</v>
      </c>
      <c r="Q39" s="25" t="s">
        <v>107</v>
      </c>
      <c r="R39" s="24" t="str">
        <f>IF(api_version=2,"Yes","No")</f>
        <v>Yes</v>
      </c>
      <c r="S39" s="25" t="s">
        <v>107</v>
      </c>
      <c r="T39" s="23" t="s">
        <v>107</v>
      </c>
      <c r="U39" s="23" t="s">
        <v>107</v>
      </c>
      <c r="V39" s="23" t="s">
        <v>106</v>
      </c>
      <c r="W39" s="23" t="s">
        <v>107</v>
      </c>
      <c r="X39" s="23" t="s">
        <v>107</v>
      </c>
      <c r="Y39" s="23" t="s">
        <v>107</v>
      </c>
      <c r="Z39" s="23" t="s">
        <v>107</v>
      </c>
      <c r="AA39" s="23" t="s">
        <v>107</v>
      </c>
      <c r="AB39" s="23" t="s">
        <v>107</v>
      </c>
      <c r="AC39" s="23" t="s">
        <v>107</v>
      </c>
      <c r="AD39" s="23" t="s">
        <v>106</v>
      </c>
      <c r="AE39" s="23" t="s">
        <v>106</v>
      </c>
      <c r="AF39" s="23" t="s">
        <v>107</v>
      </c>
      <c r="AG39" s="23" t="s">
        <v>107</v>
      </c>
      <c r="AH39" s="23" t="s">
        <v>107</v>
      </c>
      <c r="AI39" s="23" t="str">
        <f t="shared" si="16"/>
        <v>No</v>
      </c>
      <c r="AJ39" s="23" t="s">
        <v>106</v>
      </c>
      <c r="AK39" s="23" t="s">
        <v>107</v>
      </c>
      <c r="AL39" s="23" t="s">
        <v>107</v>
      </c>
      <c r="AM39" s="24" t="str">
        <f>AF39</f>
        <v>No</v>
      </c>
      <c r="AN39" s="24" t="s">
        <v>107</v>
      </c>
      <c r="AO39" s="24" t="s">
        <v>107</v>
      </c>
      <c r="AP39" s="23" t="s">
        <v>106</v>
      </c>
      <c r="AQ39" s="23" t="s">
        <v>107</v>
      </c>
      <c r="AR39" s="23" t="s">
        <v>106</v>
      </c>
      <c r="AS39" s="23" t="s">
        <v>107</v>
      </c>
      <c r="AT39" s="23" t="s">
        <v>107</v>
      </c>
      <c r="AU39" s="24" t="s">
        <v>107</v>
      </c>
      <c r="AV39" s="25" t="s">
        <v>107</v>
      </c>
      <c r="AW39" s="23" t="s">
        <v>107</v>
      </c>
      <c r="AX39" s="23" t="s">
        <v>107</v>
      </c>
      <c r="AY39" s="23" t="s">
        <v>107</v>
      </c>
      <c r="AZ39" s="24" t="s">
        <v>107</v>
      </c>
      <c r="BA39" s="23" t="s">
        <v>107</v>
      </c>
      <c r="BB39" s="23" t="s">
        <v>107</v>
      </c>
      <c r="BC39" s="23" t="s">
        <v>107</v>
      </c>
      <c r="BD39" s="23" t="s">
        <v>106</v>
      </c>
      <c r="BE39" s="23" t="s">
        <v>107</v>
      </c>
    </row>
    <row r="40" spans="1:57" x14ac:dyDescent="0.35">
      <c r="A40" s="87" t="str">
        <f>IF(api_version=2,"companyStatus.status","CompanyStatus @Code")</f>
        <v>companyStatus.status</v>
      </c>
      <c r="C40" s="23" t="s">
        <v>106</v>
      </c>
      <c r="D40" s="23" t="s">
        <v>106</v>
      </c>
      <c r="E40" s="23" t="s">
        <v>106</v>
      </c>
      <c r="F40" s="23" t="s">
        <v>106</v>
      </c>
      <c r="G40" s="24" t="s">
        <v>106</v>
      </c>
      <c r="H40" s="25" t="s">
        <v>106</v>
      </c>
      <c r="I40" s="23" t="s">
        <v>106</v>
      </c>
      <c r="J40" s="24" t="s">
        <v>106</v>
      </c>
      <c r="K40" s="25" t="str">
        <f>IF(api_version=2,"Yes","No")</f>
        <v>Yes</v>
      </c>
      <c r="L40" s="23" t="s">
        <v>106</v>
      </c>
      <c r="M40" s="24" t="s">
        <v>106</v>
      </c>
      <c r="N40" s="26" t="s">
        <v>106</v>
      </c>
      <c r="O40" s="26" t="s">
        <v>106</v>
      </c>
      <c r="P40" s="24" t="s">
        <v>106</v>
      </c>
      <c r="Q40" s="25" t="s">
        <v>106</v>
      </c>
      <c r="R40" s="24" t="s">
        <v>106</v>
      </c>
      <c r="S40" s="25" t="s">
        <v>106</v>
      </c>
      <c r="T40" s="23" t="s">
        <v>106</v>
      </c>
      <c r="U40" s="23" t="s">
        <v>106</v>
      </c>
      <c r="V40" s="23" t="s">
        <v>106</v>
      </c>
      <c r="W40" s="23" t="s">
        <v>106</v>
      </c>
      <c r="X40" s="23" t="s">
        <v>106</v>
      </c>
      <c r="Y40" s="23" t="s">
        <v>106</v>
      </c>
      <c r="Z40" s="23" t="s">
        <v>106</v>
      </c>
      <c r="AA40" s="23" t="s">
        <v>106</v>
      </c>
      <c r="AB40" s="23" t="s">
        <v>106</v>
      </c>
      <c r="AC40" s="23" t="s">
        <v>106</v>
      </c>
      <c r="AD40" s="23" t="s">
        <v>106</v>
      </c>
      <c r="AE40" s="23" t="s">
        <v>106</v>
      </c>
      <c r="AF40" s="23" t="s">
        <v>106</v>
      </c>
      <c r="AG40" s="23" t="s">
        <v>106</v>
      </c>
      <c r="AH40" s="23" t="s">
        <v>106</v>
      </c>
      <c r="AI40" s="23" t="str">
        <f t="shared" si="16"/>
        <v>Yes</v>
      </c>
      <c r="AJ40" s="23" t="s">
        <v>106</v>
      </c>
      <c r="AK40" s="23" t="s">
        <v>106</v>
      </c>
      <c r="AL40" s="23" t="s">
        <v>106</v>
      </c>
      <c r="AM40" s="24" t="str">
        <f>AF40</f>
        <v>Yes</v>
      </c>
      <c r="AN40" s="24" t="s">
        <v>107</v>
      </c>
      <c r="AO40" s="24" t="s">
        <v>106</v>
      </c>
      <c r="AP40" s="23" t="s">
        <v>106</v>
      </c>
      <c r="AQ40" s="23" t="s">
        <v>106</v>
      </c>
      <c r="AR40" s="23" t="s">
        <v>106</v>
      </c>
      <c r="AS40" s="23" t="s">
        <v>106</v>
      </c>
      <c r="AT40" s="23" t="s">
        <v>106</v>
      </c>
      <c r="AU40" s="24" t="s">
        <v>106</v>
      </c>
      <c r="AV40" s="25" t="s">
        <v>106</v>
      </c>
      <c r="AW40" s="23" t="s">
        <v>106</v>
      </c>
      <c r="AX40" s="23" t="s">
        <v>106</v>
      </c>
      <c r="AY40" s="23" t="s">
        <v>106</v>
      </c>
      <c r="AZ40" s="24" t="s">
        <v>106</v>
      </c>
      <c r="BA40" s="23" t="s">
        <v>106</v>
      </c>
      <c r="BB40" s="23" t="s">
        <v>106</v>
      </c>
      <c r="BC40" s="23" t="s">
        <v>106</v>
      </c>
      <c r="BD40" s="23" t="s">
        <v>106</v>
      </c>
      <c r="BE40" s="23" t="s">
        <v>106</v>
      </c>
    </row>
    <row r="41" spans="1:57" x14ac:dyDescent="0.35">
      <c r="A41" s="87" t="str">
        <f>IF(api_version=2,"companyStatus.providerStatus","-")</f>
        <v>companyStatus.providerStatus</v>
      </c>
      <c r="C41" s="23" t="str">
        <f>IF(api_version=2,"Yes","No")</f>
        <v>Yes</v>
      </c>
      <c r="D41" s="23" t="str">
        <f t="shared" ref="D41:I42" si="23">IF(api_version=2,"No","No")</f>
        <v>No</v>
      </c>
      <c r="E41" s="23" t="str">
        <f t="shared" si="23"/>
        <v>No</v>
      </c>
      <c r="F41" s="23" t="str">
        <f>IF(api_version=2,"Yes","No")</f>
        <v>Yes</v>
      </c>
      <c r="G41" s="24" t="str">
        <f t="shared" ref="G41:H42" si="24">IF(api_version=2,"No","No")</f>
        <v>No</v>
      </c>
      <c r="H41" s="25" t="str">
        <f t="shared" si="24"/>
        <v>No</v>
      </c>
      <c r="I41" s="23" t="str">
        <f t="shared" si="23"/>
        <v>No</v>
      </c>
      <c r="J41" s="24" t="str">
        <f>IF(api_version=2,"tbc","-")</f>
        <v>tbc</v>
      </c>
      <c r="K41" s="25" t="str">
        <f>IF(api_version=2,"tbc","-")</f>
        <v>tbc</v>
      </c>
      <c r="L41" s="23" t="str">
        <f t="shared" ref="L41:Q42" si="25">IF(api_version=2,"No","No")</f>
        <v>No</v>
      </c>
      <c r="M41" s="24" t="str">
        <f t="shared" si="25"/>
        <v>No</v>
      </c>
      <c r="N41" s="26" t="str">
        <f t="shared" si="25"/>
        <v>No</v>
      </c>
      <c r="O41" s="26" t="str">
        <f t="shared" si="25"/>
        <v>No</v>
      </c>
      <c r="P41" s="24" t="str">
        <f t="shared" si="25"/>
        <v>No</v>
      </c>
      <c r="Q41" s="25" t="str">
        <f t="shared" si="25"/>
        <v>No</v>
      </c>
      <c r="R41" s="24" t="str">
        <f>IF(api_version=2,"Yes","No")</f>
        <v>Yes</v>
      </c>
      <c r="S41" s="25" t="str">
        <f>IF(api_version=2,"tbc","-")</f>
        <v>tbc</v>
      </c>
      <c r="T41" s="23" t="str">
        <f t="shared" ref="T41:BD42" si="26">IF(api_version=2,"No","No")</f>
        <v>No</v>
      </c>
      <c r="U41" s="23" t="str">
        <f t="shared" si="26"/>
        <v>No</v>
      </c>
      <c r="V41" s="23" t="str">
        <f t="shared" si="26"/>
        <v>No</v>
      </c>
      <c r="W41" s="23" t="str">
        <f t="shared" si="26"/>
        <v>No</v>
      </c>
      <c r="X41" s="23" t="str">
        <f t="shared" si="26"/>
        <v>No</v>
      </c>
      <c r="Y41" s="23" t="str">
        <f t="shared" si="26"/>
        <v>No</v>
      </c>
      <c r="Z41" s="23" t="str">
        <f t="shared" si="26"/>
        <v>No</v>
      </c>
      <c r="AA41" s="23" t="str">
        <f t="shared" si="26"/>
        <v>No</v>
      </c>
      <c r="AB41" s="23" t="str">
        <f t="shared" si="26"/>
        <v>No</v>
      </c>
      <c r="AC41" s="23" t="str">
        <f t="shared" si="26"/>
        <v>No</v>
      </c>
      <c r="AD41" s="23" t="str">
        <f t="shared" si="26"/>
        <v>No</v>
      </c>
      <c r="AE41" s="23" t="str">
        <f t="shared" si="26"/>
        <v>No</v>
      </c>
      <c r="AF41" s="23" t="str">
        <f t="shared" si="26"/>
        <v>No</v>
      </c>
      <c r="AG41" s="23" t="str">
        <f t="shared" si="26"/>
        <v>No</v>
      </c>
      <c r="AH41" s="23" t="str">
        <f t="shared" si="26"/>
        <v>No</v>
      </c>
      <c r="AI41" s="23" t="str">
        <f t="shared" si="16"/>
        <v>No</v>
      </c>
      <c r="AJ41" s="23" t="str">
        <f t="shared" si="26"/>
        <v>No</v>
      </c>
      <c r="AK41" s="23" t="str">
        <f t="shared" si="26"/>
        <v>No</v>
      </c>
      <c r="AL41" s="23" t="str">
        <f t="shared" si="26"/>
        <v>No</v>
      </c>
      <c r="AM41" s="23" t="str">
        <f t="shared" si="26"/>
        <v>No</v>
      </c>
      <c r="AN41" s="23" t="str">
        <f t="shared" si="26"/>
        <v>No</v>
      </c>
      <c r="AO41" s="23" t="str">
        <f t="shared" si="26"/>
        <v>No</v>
      </c>
      <c r="AP41" s="23" t="str">
        <f t="shared" si="26"/>
        <v>No</v>
      </c>
      <c r="AQ41" s="23" t="str">
        <f t="shared" si="26"/>
        <v>No</v>
      </c>
      <c r="AR41" s="23" t="str">
        <f t="shared" si="26"/>
        <v>No</v>
      </c>
      <c r="AS41" s="23" t="str">
        <f t="shared" si="26"/>
        <v>No</v>
      </c>
      <c r="AT41" s="23" t="str">
        <f t="shared" si="26"/>
        <v>No</v>
      </c>
      <c r="AU41" s="24" t="str">
        <f t="shared" si="26"/>
        <v>No</v>
      </c>
      <c r="AV41" s="25" t="str">
        <f t="shared" si="26"/>
        <v>No</v>
      </c>
      <c r="AW41" s="23" t="str">
        <f t="shared" si="26"/>
        <v>No</v>
      </c>
      <c r="AX41" s="23" t="str">
        <f t="shared" si="26"/>
        <v>No</v>
      </c>
      <c r="AY41" s="23" t="str">
        <f t="shared" si="26"/>
        <v>No</v>
      </c>
      <c r="AZ41" s="24" t="str">
        <f t="shared" si="26"/>
        <v>No</v>
      </c>
      <c r="BA41" s="23" t="str">
        <f t="shared" si="26"/>
        <v>No</v>
      </c>
      <c r="BB41" s="23" t="str">
        <f t="shared" si="26"/>
        <v>No</v>
      </c>
      <c r="BC41" s="23" t="str">
        <f t="shared" si="26"/>
        <v>No</v>
      </c>
      <c r="BD41" s="23" t="str">
        <f t="shared" si="26"/>
        <v>No</v>
      </c>
      <c r="BE41" s="23" t="s">
        <v>107</v>
      </c>
    </row>
    <row r="42" spans="1:57" x14ac:dyDescent="0.35">
      <c r="A42" s="87" t="str">
        <f>IF(api_version=2,"companyStatus.providerCode","-")</f>
        <v>companyStatus.providerCode</v>
      </c>
      <c r="C42" s="23" t="str">
        <f>IF(api_version=2,"Yes","No")</f>
        <v>Yes</v>
      </c>
      <c r="D42" s="23" t="str">
        <f t="shared" si="23"/>
        <v>No</v>
      </c>
      <c r="E42" s="23" t="str">
        <f t="shared" si="23"/>
        <v>No</v>
      </c>
      <c r="F42" s="23" t="str">
        <f>IF(api_version=2,"No","No")</f>
        <v>No</v>
      </c>
      <c r="G42" s="24" t="str">
        <f t="shared" si="24"/>
        <v>No</v>
      </c>
      <c r="H42" s="25" t="str">
        <f t="shared" si="24"/>
        <v>No</v>
      </c>
      <c r="I42" s="23" t="str">
        <f t="shared" si="23"/>
        <v>No</v>
      </c>
      <c r="J42" s="24" t="str">
        <f>IF(api_version=2,"tbc","No")</f>
        <v>tbc</v>
      </c>
      <c r="K42" s="25" t="str">
        <f>IF(api_version=2,"tbc","No")</f>
        <v>tbc</v>
      </c>
      <c r="L42" s="23" t="str">
        <f t="shared" si="25"/>
        <v>No</v>
      </c>
      <c r="M42" s="24" t="str">
        <f t="shared" si="25"/>
        <v>No</v>
      </c>
      <c r="N42" s="26" t="str">
        <f t="shared" si="25"/>
        <v>No</v>
      </c>
      <c r="O42" s="26" t="str">
        <f t="shared" si="25"/>
        <v>No</v>
      </c>
      <c r="P42" s="24" t="str">
        <f t="shared" si="25"/>
        <v>No</v>
      </c>
      <c r="Q42" s="25" t="str">
        <f t="shared" si="25"/>
        <v>No</v>
      </c>
      <c r="R42" s="24" t="str">
        <f>IF(api_version=2,"No","No")</f>
        <v>No</v>
      </c>
      <c r="S42" s="25" t="str">
        <f>IF(api_version=2,"tbc","No")</f>
        <v>tbc</v>
      </c>
      <c r="T42" s="23" t="str">
        <f t="shared" si="26"/>
        <v>No</v>
      </c>
      <c r="U42" s="23" t="str">
        <f t="shared" si="26"/>
        <v>No</v>
      </c>
      <c r="V42" s="23" t="str">
        <f t="shared" si="26"/>
        <v>No</v>
      </c>
      <c r="W42" s="23" t="str">
        <f t="shared" si="26"/>
        <v>No</v>
      </c>
      <c r="X42" s="23" t="str">
        <f t="shared" si="26"/>
        <v>No</v>
      </c>
      <c r="Y42" s="23" t="str">
        <f t="shared" si="26"/>
        <v>No</v>
      </c>
      <c r="Z42" s="23" t="str">
        <f t="shared" si="26"/>
        <v>No</v>
      </c>
      <c r="AA42" s="23" t="str">
        <f t="shared" si="26"/>
        <v>No</v>
      </c>
      <c r="AB42" s="23" t="str">
        <f t="shared" si="26"/>
        <v>No</v>
      </c>
      <c r="AC42" s="23" t="str">
        <f t="shared" si="26"/>
        <v>No</v>
      </c>
      <c r="AD42" s="23" t="str">
        <f t="shared" si="26"/>
        <v>No</v>
      </c>
      <c r="AE42" s="23" t="str">
        <f t="shared" si="26"/>
        <v>No</v>
      </c>
      <c r="AF42" s="23" t="str">
        <f t="shared" si="26"/>
        <v>No</v>
      </c>
      <c r="AG42" s="23" t="str">
        <f t="shared" si="26"/>
        <v>No</v>
      </c>
      <c r="AH42" s="23" t="str">
        <f t="shared" si="26"/>
        <v>No</v>
      </c>
      <c r="AI42" s="23" t="str">
        <f t="shared" si="16"/>
        <v>No</v>
      </c>
      <c r="AJ42" s="23" t="str">
        <f t="shared" si="26"/>
        <v>No</v>
      </c>
      <c r="AK42" s="23" t="str">
        <f t="shared" si="26"/>
        <v>No</v>
      </c>
      <c r="AL42" s="23" t="str">
        <f t="shared" si="26"/>
        <v>No</v>
      </c>
      <c r="AM42" s="23" t="str">
        <f t="shared" si="26"/>
        <v>No</v>
      </c>
      <c r="AN42" s="23" t="str">
        <f t="shared" si="26"/>
        <v>No</v>
      </c>
      <c r="AO42" s="23" t="str">
        <f t="shared" si="26"/>
        <v>No</v>
      </c>
      <c r="AP42" s="23" t="str">
        <f t="shared" si="26"/>
        <v>No</v>
      </c>
      <c r="AQ42" s="23" t="str">
        <f t="shared" si="26"/>
        <v>No</v>
      </c>
      <c r="AR42" s="23" t="str">
        <f t="shared" si="26"/>
        <v>No</v>
      </c>
      <c r="AS42" s="23" t="str">
        <f t="shared" si="26"/>
        <v>No</v>
      </c>
      <c r="AT42" s="23" t="str">
        <f t="shared" si="26"/>
        <v>No</v>
      </c>
      <c r="AU42" s="24" t="str">
        <f t="shared" si="26"/>
        <v>No</v>
      </c>
      <c r="AV42" s="25" t="str">
        <f t="shared" si="26"/>
        <v>No</v>
      </c>
      <c r="AW42" s="23" t="str">
        <f t="shared" si="26"/>
        <v>No</v>
      </c>
      <c r="AX42" s="23" t="str">
        <f t="shared" si="26"/>
        <v>No</v>
      </c>
      <c r="AY42" s="23" t="str">
        <f t="shared" si="26"/>
        <v>No</v>
      </c>
      <c r="AZ42" s="24" t="str">
        <f t="shared" si="26"/>
        <v>No</v>
      </c>
      <c r="BA42" s="23" t="str">
        <f t="shared" si="26"/>
        <v>No</v>
      </c>
      <c r="BB42" s="23" t="str">
        <f t="shared" si="26"/>
        <v>No</v>
      </c>
      <c r="BC42" s="23" t="str">
        <f t="shared" si="26"/>
        <v>No</v>
      </c>
      <c r="BD42" s="23" t="str">
        <f t="shared" si="26"/>
        <v>No</v>
      </c>
      <c r="BE42" s="23" t="s">
        <v>106</v>
      </c>
    </row>
    <row r="43" spans="1:57" x14ac:dyDescent="0.35">
      <c r="A43" s="87" t="str">
        <f>IF(api_version=2,"companyStatus.isActive","-")</f>
        <v>companyStatus.isActive</v>
      </c>
      <c r="C43" s="14" t="str">
        <f>IF(api_version=2,"No","-")</f>
        <v>No</v>
      </c>
      <c r="D43" s="14" t="str">
        <f>IF(api_version=2,"No","-")</f>
        <v>No</v>
      </c>
      <c r="E43" s="14" t="str">
        <f>IF(api_version=2,"No","-")</f>
        <v>No</v>
      </c>
      <c r="F43" s="14" t="str">
        <f>IF(api_version=2,"Yes","-")</f>
        <v>Yes</v>
      </c>
      <c r="G43" s="15" t="str">
        <f t="shared" ref="G43:H43" si="27">IF(api_version=2,"No","-")</f>
        <v>No</v>
      </c>
      <c r="H43" s="16" t="str">
        <f t="shared" si="27"/>
        <v>No</v>
      </c>
      <c r="I43" s="14" t="str">
        <f t="shared" ref="I43:AL43" si="28">IF(api_version=2,"No","-")</f>
        <v>No</v>
      </c>
      <c r="J43" s="15" t="str">
        <f t="shared" si="28"/>
        <v>No</v>
      </c>
      <c r="K43" s="16" t="str">
        <f t="shared" si="28"/>
        <v>No</v>
      </c>
      <c r="L43" s="14" t="str">
        <f t="shared" si="28"/>
        <v>No</v>
      </c>
      <c r="M43" s="15" t="str">
        <f t="shared" si="28"/>
        <v>No</v>
      </c>
      <c r="N43" s="17" t="str">
        <f t="shared" si="28"/>
        <v>No</v>
      </c>
      <c r="O43" s="17" t="str">
        <f t="shared" si="28"/>
        <v>No</v>
      </c>
      <c r="P43" s="15" t="str">
        <f t="shared" si="28"/>
        <v>No</v>
      </c>
      <c r="Q43" s="16" t="str">
        <f t="shared" si="28"/>
        <v>No</v>
      </c>
      <c r="R43" s="15" t="str">
        <f t="shared" si="28"/>
        <v>No</v>
      </c>
      <c r="S43" s="16" t="str">
        <f t="shared" si="28"/>
        <v>No</v>
      </c>
      <c r="T43" s="14" t="str">
        <f t="shared" si="28"/>
        <v>No</v>
      </c>
      <c r="U43" s="14" t="str">
        <f t="shared" si="28"/>
        <v>No</v>
      </c>
      <c r="V43" s="14" t="str">
        <f t="shared" si="28"/>
        <v>No</v>
      </c>
      <c r="W43" s="14" t="str">
        <f t="shared" si="28"/>
        <v>No</v>
      </c>
      <c r="X43" s="14" t="str">
        <f t="shared" si="28"/>
        <v>No</v>
      </c>
      <c r="Y43" s="14" t="str">
        <f t="shared" si="28"/>
        <v>No</v>
      </c>
      <c r="Z43" s="14" t="str">
        <f t="shared" si="28"/>
        <v>No</v>
      </c>
      <c r="AA43" s="14" t="str">
        <f t="shared" si="28"/>
        <v>No</v>
      </c>
      <c r="AB43" s="14" t="str">
        <f t="shared" si="28"/>
        <v>No</v>
      </c>
      <c r="AC43" s="14" t="str">
        <f t="shared" si="28"/>
        <v>No</v>
      </c>
      <c r="AD43" s="14" t="str">
        <f t="shared" si="28"/>
        <v>No</v>
      </c>
      <c r="AE43" s="14" t="str">
        <f t="shared" si="28"/>
        <v>No</v>
      </c>
      <c r="AF43" s="14" t="str">
        <f t="shared" si="28"/>
        <v>No</v>
      </c>
      <c r="AG43" s="14" t="str">
        <f t="shared" si="28"/>
        <v>No</v>
      </c>
      <c r="AH43" s="14" t="str">
        <f t="shared" si="28"/>
        <v>No</v>
      </c>
      <c r="AI43" s="23" t="str">
        <f t="shared" si="16"/>
        <v>No</v>
      </c>
      <c r="AJ43" s="14" t="str">
        <f t="shared" si="28"/>
        <v>No</v>
      </c>
      <c r="AK43" s="14" t="str">
        <f t="shared" si="28"/>
        <v>No</v>
      </c>
      <c r="AL43" s="14" t="str">
        <f t="shared" si="28"/>
        <v>No</v>
      </c>
      <c r="AM43" s="14" t="str">
        <f t="shared" ref="AM43:BD43" si="29">IF(api_version=2,"No","-")</f>
        <v>No</v>
      </c>
      <c r="AN43" s="14" t="str">
        <f t="shared" si="29"/>
        <v>No</v>
      </c>
      <c r="AO43" s="14" t="str">
        <f t="shared" si="29"/>
        <v>No</v>
      </c>
      <c r="AP43" s="14" t="str">
        <f t="shared" si="29"/>
        <v>No</v>
      </c>
      <c r="AQ43" s="14" t="str">
        <f t="shared" si="29"/>
        <v>No</v>
      </c>
      <c r="AR43" s="14" t="str">
        <f t="shared" si="29"/>
        <v>No</v>
      </c>
      <c r="AS43" s="14" t="str">
        <f t="shared" si="29"/>
        <v>No</v>
      </c>
      <c r="AT43" s="14" t="str">
        <f t="shared" si="29"/>
        <v>No</v>
      </c>
      <c r="AU43" s="15" t="str">
        <f t="shared" si="29"/>
        <v>No</v>
      </c>
      <c r="AV43" s="16" t="str">
        <f t="shared" si="29"/>
        <v>No</v>
      </c>
      <c r="AW43" s="14" t="str">
        <f t="shared" si="29"/>
        <v>No</v>
      </c>
      <c r="AX43" s="14" t="str">
        <f t="shared" si="29"/>
        <v>No</v>
      </c>
      <c r="AY43" s="14" t="str">
        <f t="shared" si="29"/>
        <v>No</v>
      </c>
      <c r="AZ43" s="14" t="str">
        <f t="shared" si="29"/>
        <v>No</v>
      </c>
      <c r="BA43" s="14" t="str">
        <f t="shared" si="29"/>
        <v>No</v>
      </c>
      <c r="BB43" s="14" t="str">
        <f t="shared" si="29"/>
        <v>No</v>
      </c>
      <c r="BC43" s="14" t="str">
        <f t="shared" si="29"/>
        <v>No</v>
      </c>
      <c r="BD43" s="14" t="str">
        <f t="shared" si="29"/>
        <v>No</v>
      </c>
      <c r="BE43" s="23" t="s">
        <v>107</v>
      </c>
    </row>
    <row r="44" spans="1:57" x14ac:dyDescent="0.35">
      <c r="A44" s="87" t="str">
        <f>IF(api_version=2,"companyStatus.description","CompanyStatus")</f>
        <v>companyStatus.description</v>
      </c>
      <c r="C44" s="23" t="str">
        <f>C40</f>
        <v>Yes</v>
      </c>
      <c r="D44" s="23" t="str">
        <f>D40</f>
        <v>Yes</v>
      </c>
      <c r="E44" s="23" t="str">
        <f>E40</f>
        <v>Yes</v>
      </c>
      <c r="F44" s="23" t="str">
        <f>F40</f>
        <v>Yes</v>
      </c>
      <c r="G44" s="24" t="str">
        <f>G40</f>
        <v>Yes</v>
      </c>
      <c r="H44" s="25" t="s">
        <v>106</v>
      </c>
      <c r="I44" s="23" t="str">
        <f>I40</f>
        <v>Yes</v>
      </c>
      <c r="J44" s="24" t="str">
        <f>J40</f>
        <v>Yes</v>
      </c>
      <c r="K44" s="25" t="str">
        <f>IF(api_version=2,"Yes","No")</f>
        <v>Yes</v>
      </c>
      <c r="L44" s="23" t="str">
        <f t="shared" ref="L44:T44" si="30">L40</f>
        <v>Yes</v>
      </c>
      <c r="M44" s="24" t="str">
        <f t="shared" si="30"/>
        <v>Yes</v>
      </c>
      <c r="N44" s="26" t="str">
        <f t="shared" si="30"/>
        <v>Yes</v>
      </c>
      <c r="O44" s="26" t="str">
        <f t="shared" si="30"/>
        <v>Yes</v>
      </c>
      <c r="P44" s="24" t="str">
        <f t="shared" si="30"/>
        <v>Yes</v>
      </c>
      <c r="Q44" s="25" t="str">
        <f t="shared" si="30"/>
        <v>Yes</v>
      </c>
      <c r="R44" s="24" t="str">
        <f t="shared" si="30"/>
        <v>Yes</v>
      </c>
      <c r="S44" s="25" t="str">
        <f t="shared" si="30"/>
        <v>Yes</v>
      </c>
      <c r="T44" s="23" t="str">
        <f t="shared" si="30"/>
        <v>Yes</v>
      </c>
      <c r="U44" s="23" t="s">
        <v>106</v>
      </c>
      <c r="V44" s="23" t="str">
        <f>V40</f>
        <v>Yes</v>
      </c>
      <c r="W44" s="23" t="str">
        <f>W40</f>
        <v>Yes</v>
      </c>
      <c r="X44" s="23" t="str">
        <f>X40</f>
        <v>Yes</v>
      </c>
      <c r="Y44" s="23" t="str">
        <f>Y40</f>
        <v>Yes</v>
      </c>
      <c r="Z44" s="23" t="str">
        <f>Y44</f>
        <v>Yes</v>
      </c>
      <c r="AA44" s="23" t="str">
        <f t="shared" ref="AA44:AH44" si="31">AA40</f>
        <v>Yes</v>
      </c>
      <c r="AB44" s="23" t="str">
        <f t="shared" si="31"/>
        <v>Yes</v>
      </c>
      <c r="AC44" s="23" t="str">
        <f t="shared" si="31"/>
        <v>Yes</v>
      </c>
      <c r="AD44" s="23" t="str">
        <f t="shared" si="31"/>
        <v>Yes</v>
      </c>
      <c r="AE44" s="23" t="str">
        <f t="shared" si="31"/>
        <v>Yes</v>
      </c>
      <c r="AF44" s="23" t="str">
        <f t="shared" si="31"/>
        <v>Yes</v>
      </c>
      <c r="AG44" s="23" t="str">
        <f t="shared" si="31"/>
        <v>Yes</v>
      </c>
      <c r="AH44" s="23" t="str">
        <f t="shared" si="31"/>
        <v>Yes</v>
      </c>
      <c r="AI44" s="23" t="str">
        <f t="shared" si="16"/>
        <v>Yes</v>
      </c>
      <c r="AJ44" s="23" t="s">
        <v>106</v>
      </c>
      <c r="AK44" s="23" t="str">
        <f>AK40</f>
        <v>Yes</v>
      </c>
      <c r="AL44" s="23" t="str">
        <f>AL40</f>
        <v>Yes</v>
      </c>
      <c r="AM44" s="23" t="str">
        <f>AM40</f>
        <v>Yes</v>
      </c>
      <c r="AN44" s="23" t="str">
        <f>AN40</f>
        <v>No</v>
      </c>
      <c r="AO44" s="23" t="s">
        <v>106</v>
      </c>
      <c r="AP44" s="23" t="str">
        <f t="shared" ref="AP44:BD44" si="32">AP40</f>
        <v>Yes</v>
      </c>
      <c r="AQ44" s="23" t="str">
        <f t="shared" si="32"/>
        <v>Yes</v>
      </c>
      <c r="AR44" s="23" t="str">
        <f t="shared" si="32"/>
        <v>Yes</v>
      </c>
      <c r="AS44" s="23" t="str">
        <f t="shared" si="32"/>
        <v>Yes</v>
      </c>
      <c r="AT44" s="23" t="str">
        <f t="shared" si="32"/>
        <v>Yes</v>
      </c>
      <c r="AU44" s="24" t="str">
        <f t="shared" si="32"/>
        <v>Yes</v>
      </c>
      <c r="AV44" s="25" t="str">
        <f t="shared" si="32"/>
        <v>Yes</v>
      </c>
      <c r="AW44" s="23" t="str">
        <f t="shared" si="32"/>
        <v>Yes</v>
      </c>
      <c r="AX44" s="23" t="str">
        <f t="shared" si="32"/>
        <v>Yes</v>
      </c>
      <c r="AY44" s="23" t="str">
        <f t="shared" si="32"/>
        <v>Yes</v>
      </c>
      <c r="AZ44" s="23" t="str">
        <f t="shared" si="32"/>
        <v>Yes</v>
      </c>
      <c r="BA44" s="23" t="str">
        <f t="shared" si="32"/>
        <v>Yes</v>
      </c>
      <c r="BB44" s="23" t="str">
        <f t="shared" si="32"/>
        <v>Yes</v>
      </c>
      <c r="BC44" s="23" t="str">
        <f t="shared" si="32"/>
        <v>Yes</v>
      </c>
      <c r="BD44" s="23" t="str">
        <f t="shared" si="32"/>
        <v>Yes</v>
      </c>
      <c r="BE44" s="23" t="s">
        <v>106</v>
      </c>
    </row>
    <row r="45" spans="1:57" x14ac:dyDescent="0.35">
      <c r="A45" s="87" t="str">
        <f>IF(api_version=2,"principalActivity.code","PrincipalActivity/ActivityCode")</f>
        <v>principalActivity.code</v>
      </c>
      <c r="C45" s="23" t="s">
        <v>106</v>
      </c>
      <c r="D45" s="23" t="s">
        <v>106</v>
      </c>
      <c r="E45" s="23" t="s">
        <v>107</v>
      </c>
      <c r="F45" s="23" t="s">
        <v>106</v>
      </c>
      <c r="G45" s="24" t="s">
        <v>106</v>
      </c>
      <c r="H45" s="25" t="s">
        <v>106</v>
      </c>
      <c r="I45" s="23" t="s">
        <v>107</v>
      </c>
      <c r="J45" s="24" t="s">
        <v>107</v>
      </c>
      <c r="K45" s="25" t="s">
        <v>107</v>
      </c>
      <c r="L45" s="23" t="s">
        <v>106</v>
      </c>
      <c r="M45" s="24" t="s">
        <v>106</v>
      </c>
      <c r="N45" s="26" t="s">
        <v>106</v>
      </c>
      <c r="O45" s="26" t="s">
        <v>106</v>
      </c>
      <c r="P45" s="24" t="s">
        <v>107</v>
      </c>
      <c r="Q45" s="25" t="s">
        <v>106</v>
      </c>
      <c r="R45" s="24" t="s">
        <v>107</v>
      </c>
      <c r="S45" s="25" t="s">
        <v>106</v>
      </c>
      <c r="T45" s="23" t="s">
        <v>107</v>
      </c>
      <c r="U45" s="23" t="s">
        <v>106</v>
      </c>
      <c r="V45" s="23" t="s">
        <v>106</v>
      </c>
      <c r="W45" s="23" t="s">
        <v>107</v>
      </c>
      <c r="X45" s="23" t="s">
        <v>107</v>
      </c>
      <c r="Y45" s="23" t="s">
        <v>106</v>
      </c>
      <c r="Z45" s="23" t="s">
        <v>106</v>
      </c>
      <c r="AA45" s="23" t="s">
        <v>106</v>
      </c>
      <c r="AB45" s="23" t="s">
        <v>107</v>
      </c>
      <c r="AC45" s="23" t="s">
        <v>106</v>
      </c>
      <c r="AD45" s="23" t="s">
        <v>107</v>
      </c>
      <c r="AE45" s="23" t="s">
        <v>106</v>
      </c>
      <c r="AF45" s="23" t="s">
        <v>106</v>
      </c>
      <c r="AG45" s="23" t="s">
        <v>106</v>
      </c>
      <c r="AH45" s="23" t="s">
        <v>107</v>
      </c>
      <c r="AI45" s="23" t="str">
        <f t="shared" si="16"/>
        <v>No</v>
      </c>
      <c r="AJ45" s="23" t="s">
        <v>107</v>
      </c>
      <c r="AK45" s="23" t="s">
        <v>106</v>
      </c>
      <c r="AL45" s="23" t="s">
        <v>106</v>
      </c>
      <c r="AM45" s="24" t="str">
        <f>AF45</f>
        <v>Yes</v>
      </c>
      <c r="AN45" s="24" t="s">
        <v>106</v>
      </c>
      <c r="AO45" s="24" t="s">
        <v>106</v>
      </c>
      <c r="AP45" s="23" t="s">
        <v>106</v>
      </c>
      <c r="AQ45" s="23" t="s">
        <v>106</v>
      </c>
      <c r="AR45" s="23" t="s">
        <v>106</v>
      </c>
      <c r="AS45" s="23" t="s">
        <v>107</v>
      </c>
      <c r="AT45" s="23" t="s">
        <v>106</v>
      </c>
      <c r="AU45" s="24" t="s">
        <v>106</v>
      </c>
      <c r="AV45" s="25" t="s">
        <v>106</v>
      </c>
      <c r="AW45" s="23" t="s">
        <v>107</v>
      </c>
      <c r="AX45" s="23" t="s">
        <v>106</v>
      </c>
      <c r="AY45" s="23" t="s">
        <v>107</v>
      </c>
      <c r="AZ45" s="24" t="s">
        <v>106</v>
      </c>
      <c r="BA45" s="23" t="s">
        <v>106</v>
      </c>
      <c r="BB45" s="23" t="s">
        <v>107</v>
      </c>
      <c r="BC45" s="23" t="s">
        <v>107</v>
      </c>
      <c r="BD45" s="23" t="s">
        <v>107</v>
      </c>
      <c r="BE45" s="23" t="s">
        <v>107</v>
      </c>
    </row>
    <row r="46" spans="1:57" x14ac:dyDescent="0.35">
      <c r="A46" s="87" t="str">
        <f>IF(api_version=2,SUBSTITUTE(A12,"main","principal"),"-")</f>
        <v>principalActivity.industrySector</v>
      </c>
      <c r="C46" s="23" t="str">
        <f t="shared" ref="C46:J46" si="33">C12</f>
        <v>No</v>
      </c>
      <c r="D46" s="23" t="str">
        <f t="shared" si="33"/>
        <v>No</v>
      </c>
      <c r="E46" s="23" t="str">
        <f t="shared" si="33"/>
        <v>No</v>
      </c>
      <c r="F46" s="23" t="str">
        <f t="shared" si="33"/>
        <v>No</v>
      </c>
      <c r="G46" s="24" t="str">
        <f t="shared" si="33"/>
        <v>No</v>
      </c>
      <c r="H46" s="25" t="str">
        <f t="shared" si="33"/>
        <v>No</v>
      </c>
      <c r="I46" s="23" t="str">
        <f t="shared" si="33"/>
        <v>No</v>
      </c>
      <c r="J46" s="24" t="str">
        <f t="shared" si="33"/>
        <v>No</v>
      </c>
      <c r="K46" s="25" t="s">
        <v>107</v>
      </c>
      <c r="L46" s="23" t="str">
        <f t="shared" ref="L46:AH46" si="34">L12</f>
        <v>No</v>
      </c>
      <c r="M46" s="24" t="str">
        <f t="shared" si="34"/>
        <v>No</v>
      </c>
      <c r="N46" s="26" t="str">
        <f t="shared" si="34"/>
        <v>No</v>
      </c>
      <c r="O46" s="26" t="str">
        <f t="shared" si="34"/>
        <v>No</v>
      </c>
      <c r="P46" s="24" t="str">
        <f t="shared" si="34"/>
        <v>No</v>
      </c>
      <c r="Q46" s="25" t="str">
        <f t="shared" si="34"/>
        <v>No</v>
      </c>
      <c r="R46" s="24" t="str">
        <f t="shared" si="34"/>
        <v>No</v>
      </c>
      <c r="S46" s="25" t="str">
        <f t="shared" si="34"/>
        <v>No</v>
      </c>
      <c r="T46" s="23" t="str">
        <f t="shared" si="34"/>
        <v>Yes</v>
      </c>
      <c r="U46" s="23" t="str">
        <f t="shared" si="34"/>
        <v>No</v>
      </c>
      <c r="V46" s="23" t="str">
        <f t="shared" si="34"/>
        <v>No</v>
      </c>
      <c r="W46" s="23" t="str">
        <f t="shared" si="34"/>
        <v>No</v>
      </c>
      <c r="X46" s="23" t="str">
        <f t="shared" si="34"/>
        <v>No</v>
      </c>
      <c r="Y46" s="23" t="str">
        <f t="shared" si="34"/>
        <v>No</v>
      </c>
      <c r="Z46" s="23" t="str">
        <f t="shared" si="34"/>
        <v>No</v>
      </c>
      <c r="AA46" s="23" t="str">
        <f t="shared" si="34"/>
        <v>No</v>
      </c>
      <c r="AB46" s="23" t="str">
        <f t="shared" si="34"/>
        <v>No</v>
      </c>
      <c r="AC46" s="23" t="str">
        <f t="shared" si="34"/>
        <v>No</v>
      </c>
      <c r="AD46" s="23" t="str">
        <f t="shared" si="34"/>
        <v>No</v>
      </c>
      <c r="AE46" s="23" t="str">
        <f t="shared" si="34"/>
        <v>No</v>
      </c>
      <c r="AF46" s="23" t="str">
        <f t="shared" si="34"/>
        <v>No</v>
      </c>
      <c r="AG46" s="23" t="str">
        <f t="shared" si="34"/>
        <v>No</v>
      </c>
      <c r="AH46" s="23" t="str">
        <f t="shared" si="34"/>
        <v>No</v>
      </c>
      <c r="AI46" s="23" t="str">
        <f t="shared" si="16"/>
        <v>No</v>
      </c>
      <c r="AJ46" s="23" t="str">
        <f t="shared" ref="AJ46:BD46" si="35">AJ12</f>
        <v>Yes</v>
      </c>
      <c r="AK46" s="23" t="str">
        <f t="shared" si="35"/>
        <v>No</v>
      </c>
      <c r="AL46" s="23" t="str">
        <f t="shared" si="35"/>
        <v>No</v>
      </c>
      <c r="AM46" s="24" t="str">
        <f t="shared" si="35"/>
        <v>No</v>
      </c>
      <c r="AN46" s="24" t="str">
        <f t="shared" si="35"/>
        <v>No</v>
      </c>
      <c r="AO46" s="24" t="str">
        <f t="shared" si="35"/>
        <v>No</v>
      </c>
      <c r="AP46" s="23" t="str">
        <f t="shared" si="35"/>
        <v>No</v>
      </c>
      <c r="AQ46" s="23" t="str">
        <f t="shared" si="35"/>
        <v>No</v>
      </c>
      <c r="AR46" s="23" t="str">
        <f t="shared" si="35"/>
        <v>No</v>
      </c>
      <c r="AS46" s="23" t="str">
        <f t="shared" si="35"/>
        <v>No</v>
      </c>
      <c r="AT46" s="23" t="str">
        <f t="shared" si="35"/>
        <v>No</v>
      </c>
      <c r="AU46" s="24" t="str">
        <f t="shared" si="35"/>
        <v>Yes</v>
      </c>
      <c r="AV46" s="25" t="str">
        <f t="shared" si="35"/>
        <v>Yes</v>
      </c>
      <c r="AW46" s="23" t="str">
        <f t="shared" si="35"/>
        <v>No</v>
      </c>
      <c r="AX46" s="23" t="str">
        <f t="shared" si="35"/>
        <v>No</v>
      </c>
      <c r="AY46" s="23" t="str">
        <f t="shared" si="35"/>
        <v>Yes</v>
      </c>
      <c r="AZ46" s="24" t="str">
        <f t="shared" si="35"/>
        <v>No</v>
      </c>
      <c r="BA46" s="23" t="str">
        <f t="shared" si="35"/>
        <v>No</v>
      </c>
      <c r="BB46" s="23" t="str">
        <f t="shared" si="35"/>
        <v>No</v>
      </c>
      <c r="BC46" s="23" t="str">
        <f t="shared" si="35"/>
        <v>No</v>
      </c>
      <c r="BD46" s="23" t="str">
        <f t="shared" si="35"/>
        <v>No</v>
      </c>
      <c r="BE46" s="23" t="s">
        <v>107</v>
      </c>
    </row>
    <row r="47" spans="1:57" x14ac:dyDescent="0.35">
      <c r="A47" s="87" t="str">
        <f>IF(api_version=2,"principalActivity.description","PrincipalActivity/ActivityDescription")</f>
        <v>principalActivity.description</v>
      </c>
      <c r="C47" s="23" t="s">
        <v>106</v>
      </c>
      <c r="D47" s="23" t="s">
        <v>106</v>
      </c>
      <c r="E47" s="23" t="s">
        <v>106</v>
      </c>
      <c r="F47" s="23" t="s">
        <v>106</v>
      </c>
      <c r="G47" s="24" t="s">
        <v>106</v>
      </c>
      <c r="H47" s="25" t="s">
        <v>106</v>
      </c>
      <c r="I47" s="23" t="s">
        <v>106</v>
      </c>
      <c r="J47" s="24" t="s">
        <v>106</v>
      </c>
      <c r="K47" s="25" t="str">
        <f>IF(api_version=2,"Yes","No")</f>
        <v>Yes</v>
      </c>
      <c r="L47" s="23" t="s">
        <v>106</v>
      </c>
      <c r="M47" s="24" t="s">
        <v>106</v>
      </c>
      <c r="N47" s="26" t="s">
        <v>106</v>
      </c>
      <c r="O47" s="26" t="s">
        <v>106</v>
      </c>
      <c r="P47" s="24" t="s">
        <v>106</v>
      </c>
      <c r="Q47" s="25" t="s">
        <v>106</v>
      </c>
      <c r="R47" s="24" t="s">
        <v>106</v>
      </c>
      <c r="S47" s="25" t="s">
        <v>106</v>
      </c>
      <c r="T47" s="28" t="s">
        <v>110</v>
      </c>
      <c r="U47" s="23" t="str">
        <f>IF(api_version=2,"Yes","No")</f>
        <v>Yes</v>
      </c>
      <c r="V47" s="23" t="s">
        <v>106</v>
      </c>
      <c r="W47" s="23" t="s">
        <v>106</v>
      </c>
      <c r="X47" s="23" t="s">
        <v>106</v>
      </c>
      <c r="Y47" s="23" t="s">
        <v>106</v>
      </c>
      <c r="Z47" s="23" t="s">
        <v>107</v>
      </c>
      <c r="AA47" s="23" t="s">
        <v>106</v>
      </c>
      <c r="AB47" s="23" t="s">
        <v>106</v>
      </c>
      <c r="AC47" s="23" t="s">
        <v>106</v>
      </c>
      <c r="AD47" s="23" t="s">
        <v>106</v>
      </c>
      <c r="AE47" s="23" t="s">
        <v>106</v>
      </c>
      <c r="AF47" s="23" t="s">
        <v>106</v>
      </c>
      <c r="AG47" s="23" t="s">
        <v>106</v>
      </c>
      <c r="AH47" s="23" t="s">
        <v>106</v>
      </c>
      <c r="AI47" s="23" t="str">
        <f t="shared" si="16"/>
        <v>Yes</v>
      </c>
      <c r="AJ47" s="23" t="s">
        <v>106</v>
      </c>
      <c r="AK47" s="23" t="s">
        <v>106</v>
      </c>
      <c r="AL47" s="23" t="s">
        <v>106</v>
      </c>
      <c r="AM47" s="24" t="str">
        <f>AF47</f>
        <v>Yes</v>
      </c>
      <c r="AN47" s="24" t="s">
        <v>106</v>
      </c>
      <c r="AO47" s="24" t="s">
        <v>106</v>
      </c>
      <c r="AP47" s="23" t="s">
        <v>106</v>
      </c>
      <c r="AQ47" s="23" t="s">
        <v>106</v>
      </c>
      <c r="AR47" s="23" t="s">
        <v>106</v>
      </c>
      <c r="AS47" s="23" t="s">
        <v>106</v>
      </c>
      <c r="AT47" s="23" t="s">
        <v>106</v>
      </c>
      <c r="AU47" s="24" t="s">
        <v>106</v>
      </c>
      <c r="AV47" s="25" t="s">
        <v>106</v>
      </c>
      <c r="AW47" s="23" t="s">
        <v>107</v>
      </c>
      <c r="AX47" s="23" t="s">
        <v>106</v>
      </c>
      <c r="AY47" s="23" t="str">
        <f>IF(api_version=2,"Yes","No")</f>
        <v>Yes</v>
      </c>
      <c r="AZ47" s="24" t="s">
        <v>106</v>
      </c>
      <c r="BA47" s="23" t="s">
        <v>106</v>
      </c>
      <c r="BB47" s="23" t="s">
        <v>106</v>
      </c>
      <c r="BC47" s="23" t="s">
        <v>106</v>
      </c>
      <c r="BD47" s="23" t="s">
        <v>106</v>
      </c>
      <c r="BE47" s="23" t="s">
        <v>106</v>
      </c>
    </row>
    <row r="48" spans="1:57" x14ac:dyDescent="0.35">
      <c r="A48" s="89" t="str">
        <f>IF(api_version=2,"principalActivity.classification","-")</f>
        <v>principalActivity.classification</v>
      </c>
      <c r="C48" s="23" t="str">
        <f>IF(api_version=2,"Yes","No")</f>
        <v>Yes</v>
      </c>
      <c r="D48" s="23" t="str">
        <f>IF(api_version=2,"Yes","No")</f>
        <v>Yes</v>
      </c>
      <c r="E48" s="28" t="str">
        <f>IF(api_version=2,"No*","No")</f>
        <v>No*</v>
      </c>
      <c r="F48" s="23" t="str">
        <f>IF(api_version=2,"Yes","No")</f>
        <v>Yes</v>
      </c>
      <c r="G48" s="24" t="str">
        <f>IF(api_version=2,"Yes","No")</f>
        <v>Yes</v>
      </c>
      <c r="H48" s="25" t="str">
        <f>IF(api_version=2,"Yes","No")</f>
        <v>Yes</v>
      </c>
      <c r="I48" s="23" t="s">
        <v>107</v>
      </c>
      <c r="J48" s="24" t="s">
        <v>107</v>
      </c>
      <c r="K48" s="25" t="s">
        <v>107</v>
      </c>
      <c r="L48" s="23" t="s">
        <v>106</v>
      </c>
      <c r="M48" s="24" t="s">
        <v>106</v>
      </c>
      <c r="N48" s="26" t="s">
        <v>106</v>
      </c>
      <c r="O48" s="26" t="s">
        <v>106</v>
      </c>
      <c r="P48" s="24" t="str">
        <f>P14</f>
        <v>No</v>
      </c>
      <c r="Q48" s="25" t="str">
        <f>Q14</f>
        <v>No</v>
      </c>
      <c r="R48" s="24" t="s">
        <v>107</v>
      </c>
      <c r="S48" s="25" t="str">
        <f>IF(api_version=2,"Yes","No")</f>
        <v>Yes</v>
      </c>
      <c r="T48" s="23" t="s">
        <v>107</v>
      </c>
      <c r="U48" s="23" t="str">
        <f>IF(api_version=2,"Yes","No")</f>
        <v>Yes</v>
      </c>
      <c r="V48" s="23" t="s">
        <v>107</v>
      </c>
      <c r="W48" s="23" t="str">
        <f>IF(api_version=2,"Yes","No")</f>
        <v>Yes</v>
      </c>
      <c r="X48" s="23" t="s">
        <v>107</v>
      </c>
      <c r="Y48" s="23" t="s">
        <v>107</v>
      </c>
      <c r="Z48" s="23" t="s">
        <v>107</v>
      </c>
      <c r="AA48" s="23" t="s">
        <v>107</v>
      </c>
      <c r="AB48" s="23" t="str">
        <f>IF(api_version=2,"Yes","No")</f>
        <v>Yes</v>
      </c>
      <c r="AC48" s="23" t="s">
        <v>107</v>
      </c>
      <c r="AD48" s="23" t="s">
        <v>107</v>
      </c>
      <c r="AE48" s="23" t="str">
        <f t="shared" ref="AE48:AH48" si="36">IF(api_version=2,"No","No")</f>
        <v>No</v>
      </c>
      <c r="AF48" s="23" t="str">
        <f t="shared" si="36"/>
        <v>No</v>
      </c>
      <c r="AG48" s="23" t="str">
        <f t="shared" si="36"/>
        <v>No</v>
      </c>
      <c r="AH48" s="23" t="str">
        <f t="shared" si="36"/>
        <v>No</v>
      </c>
      <c r="AI48" s="23" t="str">
        <f t="shared" si="16"/>
        <v>No</v>
      </c>
      <c r="AJ48" s="23" t="s">
        <v>107</v>
      </c>
      <c r="AK48" s="23" t="str">
        <f>IF(api_version=2,"Yes","No")</f>
        <v>Yes</v>
      </c>
      <c r="AL48" s="23" t="str">
        <f t="shared" ref="AL48" si="37">IF(api_version=2,"No","No")</f>
        <v>No</v>
      </c>
      <c r="AM48" s="24" t="str">
        <f>AF48</f>
        <v>No</v>
      </c>
      <c r="AN48" s="24" t="s">
        <v>107</v>
      </c>
      <c r="AO48" s="24" t="str">
        <f>IF(api_version=2,"tbd","No")</f>
        <v>tbd</v>
      </c>
      <c r="AP48" s="23" t="s">
        <v>107</v>
      </c>
      <c r="AQ48" s="23" t="str">
        <f>IF(api_version=2,"Yes","No")</f>
        <v>Yes</v>
      </c>
      <c r="AR48" s="23" t="str">
        <f t="shared" ref="AR48" si="38">IF(api_version=2,"No","No")</f>
        <v>No</v>
      </c>
      <c r="AS48" s="23" t="s">
        <v>107</v>
      </c>
      <c r="AT48" s="23" t="str">
        <f>IF(api_version=2,"Yes","No")</f>
        <v>Yes</v>
      </c>
      <c r="AU48" s="24" t="str">
        <f>IF(api_version=2,"Yes","No")</f>
        <v>Yes</v>
      </c>
      <c r="AV48" s="25" t="str">
        <f>IF(api_version=2,"Yes","No")</f>
        <v>Yes</v>
      </c>
      <c r="AW48" s="23" t="s">
        <v>107</v>
      </c>
      <c r="AX48" s="23" t="str">
        <f>IF(api_version=2,"Yes","No")</f>
        <v>Yes</v>
      </c>
      <c r="AY48" s="23" t="str">
        <f>IF(api_version=2,"Yes","No")</f>
        <v>Yes</v>
      </c>
      <c r="AZ48" s="24" t="str">
        <f>IF(api_version=2,"Yes","No")</f>
        <v>Yes</v>
      </c>
      <c r="BA48" s="23" t="str">
        <f>IF(api_version=2,"Yes","No")</f>
        <v>Yes</v>
      </c>
      <c r="BB48" s="23" t="s">
        <v>107</v>
      </c>
      <c r="BC48" s="23" t="str">
        <f t="shared" ref="BC48" si="39">IF(api_version=2,"No","No")</f>
        <v>No</v>
      </c>
      <c r="BD48" s="23" t="s">
        <v>107</v>
      </c>
      <c r="BE48" s="23" t="s">
        <v>107</v>
      </c>
    </row>
    <row r="49" spans="1:57" x14ac:dyDescent="0.35">
      <c r="A49" s="87" t="str">
        <f>IF(api_version=2,"contactAddress.simpleValue","ContactAddress/SimpleValue")</f>
        <v>contactAddress.simpleValue</v>
      </c>
      <c r="C49" s="23" t="s">
        <v>106</v>
      </c>
      <c r="D49" s="23" t="s">
        <v>106</v>
      </c>
      <c r="E49" s="23" t="s">
        <v>106</v>
      </c>
      <c r="F49" s="23" t="s">
        <v>106</v>
      </c>
      <c r="G49" s="24" t="s">
        <v>106</v>
      </c>
      <c r="H49" s="25" t="s">
        <v>106</v>
      </c>
      <c r="I49" s="23" t="s">
        <v>106</v>
      </c>
      <c r="J49" s="24" t="s">
        <v>106</v>
      </c>
      <c r="K49" s="25" t="str">
        <f>IF(api_version=2,"Yes","No")</f>
        <v>Yes</v>
      </c>
      <c r="L49" s="23" t="s">
        <v>106</v>
      </c>
      <c r="M49" s="24" t="s">
        <v>106</v>
      </c>
      <c r="N49" s="26" t="s">
        <v>106</v>
      </c>
      <c r="O49" s="26" t="s">
        <v>106</v>
      </c>
      <c r="P49" s="24" t="s">
        <v>106</v>
      </c>
      <c r="Q49" s="25" t="s">
        <v>106</v>
      </c>
      <c r="R49" s="24" t="s">
        <v>106</v>
      </c>
      <c r="S49" s="25" t="s">
        <v>106</v>
      </c>
      <c r="T49" s="23" t="s">
        <v>106</v>
      </c>
      <c r="U49" s="23" t="s">
        <v>106</v>
      </c>
      <c r="V49" s="23" t="s">
        <v>106</v>
      </c>
      <c r="W49" s="23" t="s">
        <v>106</v>
      </c>
      <c r="X49" s="23" t="s">
        <v>106</v>
      </c>
      <c r="Y49" s="23" t="s">
        <v>106</v>
      </c>
      <c r="Z49" s="23" t="s">
        <v>106</v>
      </c>
      <c r="AA49" s="23" t="s">
        <v>106</v>
      </c>
      <c r="AB49" s="23" t="s">
        <v>106</v>
      </c>
      <c r="AC49" s="23" t="s">
        <v>106</v>
      </c>
      <c r="AD49" s="23" t="s">
        <v>106</v>
      </c>
      <c r="AE49" s="23" t="s">
        <v>106</v>
      </c>
      <c r="AF49" s="23" t="s">
        <v>106</v>
      </c>
      <c r="AG49" s="23" t="s">
        <v>106</v>
      </c>
      <c r="AH49" s="23" t="s">
        <v>106</v>
      </c>
      <c r="AI49" s="23" t="str">
        <f t="shared" si="16"/>
        <v>Yes</v>
      </c>
      <c r="AJ49" s="23" t="s">
        <v>106</v>
      </c>
      <c r="AK49" s="23" t="s">
        <v>106</v>
      </c>
      <c r="AL49" s="23" t="s">
        <v>106</v>
      </c>
      <c r="AM49" s="24" t="str">
        <f>AF49</f>
        <v>Yes</v>
      </c>
      <c r="AN49" s="24" t="s">
        <v>106</v>
      </c>
      <c r="AO49" s="24" t="s">
        <v>106</v>
      </c>
      <c r="AP49" s="23" t="s">
        <v>106</v>
      </c>
      <c r="AQ49" s="23" t="s">
        <v>106</v>
      </c>
      <c r="AR49" s="23" t="s">
        <v>106</v>
      </c>
      <c r="AS49" s="23" t="s">
        <v>106</v>
      </c>
      <c r="AT49" s="23" t="s">
        <v>106</v>
      </c>
      <c r="AU49" s="24" t="s">
        <v>106</v>
      </c>
      <c r="AV49" s="25" t="s">
        <v>106</v>
      </c>
      <c r="AW49" s="23" t="s">
        <v>106</v>
      </c>
      <c r="AX49" s="23" t="s">
        <v>106</v>
      </c>
      <c r="AY49" s="23" t="s">
        <v>106</v>
      </c>
      <c r="AZ49" s="24" t="s">
        <v>106</v>
      </c>
      <c r="BA49" s="23" t="s">
        <v>106</v>
      </c>
      <c r="BB49" s="23" t="s">
        <v>106</v>
      </c>
      <c r="BC49" s="23" t="s">
        <v>106</v>
      </c>
      <c r="BD49" s="23" t="s">
        <v>106</v>
      </c>
      <c r="BE49" s="23" t="s">
        <v>106</v>
      </c>
    </row>
    <row r="50" spans="1:57" x14ac:dyDescent="0.35">
      <c r="A50" s="99" t="s">
        <v>112</v>
      </c>
      <c r="C50" s="40" t="s">
        <v>106</v>
      </c>
      <c r="D50" s="23" t="s">
        <v>106</v>
      </c>
      <c r="E50" s="23" t="s">
        <v>106</v>
      </c>
      <c r="F50" s="23" t="s">
        <v>106</v>
      </c>
      <c r="G50" s="24" t="s">
        <v>106</v>
      </c>
      <c r="H50" s="25" t="s">
        <v>106</v>
      </c>
      <c r="I50" s="23" t="s">
        <v>106</v>
      </c>
      <c r="J50" s="33" t="s">
        <v>110</v>
      </c>
      <c r="K50" s="30" t="str">
        <f>IF(api_version=2,"Yes*","No")</f>
        <v>Yes*</v>
      </c>
      <c r="L50" s="23" t="s">
        <v>106</v>
      </c>
      <c r="M50" s="24" t="str">
        <f>IF(api_version=2,"Yes","")</f>
        <v>Yes</v>
      </c>
      <c r="N50" s="26" t="str">
        <f>IF(api_version=2,"Yes","")</f>
        <v>Yes</v>
      </c>
      <c r="O50" s="26" t="str">
        <f>IF(api_version=2,"Yes","")</f>
        <v>Yes</v>
      </c>
      <c r="P50" s="24" t="s">
        <v>106</v>
      </c>
      <c r="Q50" s="25" t="s">
        <v>106</v>
      </c>
      <c r="R50" s="24" t="s">
        <v>106</v>
      </c>
      <c r="S50" s="25" t="s">
        <v>106</v>
      </c>
      <c r="T50" s="23" t="s">
        <v>106</v>
      </c>
      <c r="U50" s="23" t="s">
        <v>106</v>
      </c>
      <c r="V50" s="23" t="s">
        <v>106</v>
      </c>
      <c r="W50" s="23" t="s">
        <v>106</v>
      </c>
      <c r="X50" s="23" t="s">
        <v>107</v>
      </c>
      <c r="Y50" s="23" t="s">
        <v>106</v>
      </c>
      <c r="Z50" s="23" t="s">
        <v>106</v>
      </c>
      <c r="AA50" s="23" t="s">
        <v>106</v>
      </c>
      <c r="AB50" s="23" t="s">
        <v>106</v>
      </c>
      <c r="AC50" s="23" t="s">
        <v>107</v>
      </c>
      <c r="AD50" s="23" t="s">
        <v>106</v>
      </c>
      <c r="AE50" s="23" t="str">
        <f t="shared" ref="AE50" si="40">IF(api_version=2,"No","No")</f>
        <v>No</v>
      </c>
      <c r="AF50" s="23" t="s">
        <v>106</v>
      </c>
      <c r="AG50" s="23" t="s">
        <v>106</v>
      </c>
      <c r="AH50" s="23" t="str">
        <f t="shared" ref="AH50" si="41">IF(api_version=2,"No","No")</f>
        <v>No</v>
      </c>
      <c r="AI50" s="23" t="str">
        <f t="shared" si="16"/>
        <v>No</v>
      </c>
      <c r="AJ50" s="23" t="s">
        <v>106</v>
      </c>
      <c r="AK50" s="23" t="s">
        <v>106</v>
      </c>
      <c r="AL50" s="23" t="s">
        <v>106</v>
      </c>
      <c r="AM50" s="24" t="str">
        <f>AF50</f>
        <v>Yes</v>
      </c>
      <c r="AN50" s="24" t="s">
        <v>107</v>
      </c>
      <c r="AO50" s="24" t="s">
        <v>106</v>
      </c>
      <c r="AP50" s="23" t="s">
        <v>107</v>
      </c>
      <c r="AQ50" s="23" t="s">
        <v>106</v>
      </c>
      <c r="AR50" s="23" t="str">
        <f t="shared" ref="AR50" si="42">IF(api_version=2,"No","No")</f>
        <v>No</v>
      </c>
      <c r="AS50" s="23" t="s">
        <v>106</v>
      </c>
      <c r="AT50" s="23" t="s">
        <v>106</v>
      </c>
      <c r="AU50" s="24" t="s">
        <v>106</v>
      </c>
      <c r="AV50" s="25" t="s">
        <v>106</v>
      </c>
      <c r="AW50" s="23" t="s">
        <v>107</v>
      </c>
      <c r="AX50" s="23" t="s">
        <v>106</v>
      </c>
      <c r="AY50" s="23" t="s">
        <v>106</v>
      </c>
      <c r="AZ50" s="24" t="s">
        <v>107</v>
      </c>
      <c r="BA50" s="23" t="s">
        <v>106</v>
      </c>
      <c r="BB50" s="23" t="s">
        <v>106</v>
      </c>
      <c r="BC50" s="23" t="str">
        <f t="shared" ref="BC50" si="43">IF(api_version=2,"No","No")</f>
        <v>No</v>
      </c>
      <c r="BD50" s="23" t="s">
        <v>106</v>
      </c>
      <c r="BE50" s="23" t="s">
        <v>106</v>
      </c>
    </row>
    <row r="51" spans="1:57" x14ac:dyDescent="0.35">
      <c r="A51" s="87" t="str">
        <f>IF(api_version=2,"contactAddress.telephone","ContactTelephoneNumber")</f>
        <v>contactAddress.telephone</v>
      </c>
      <c r="C51" s="23" t="s">
        <v>106</v>
      </c>
      <c r="D51" s="23" t="s">
        <v>106</v>
      </c>
      <c r="E51" s="23" t="s">
        <v>106</v>
      </c>
      <c r="F51" s="23" t="s">
        <v>106</v>
      </c>
      <c r="G51" s="24" t="s">
        <v>106</v>
      </c>
      <c r="H51" s="25" t="s">
        <v>106</v>
      </c>
      <c r="I51" s="23" t="s">
        <v>106</v>
      </c>
      <c r="J51" s="24" t="s">
        <v>106</v>
      </c>
      <c r="K51" s="25" t="s">
        <v>107</v>
      </c>
      <c r="L51" s="23" t="s">
        <v>106</v>
      </c>
      <c r="M51" s="24" t="s">
        <v>106</v>
      </c>
      <c r="N51" s="26" t="s">
        <v>106</v>
      </c>
      <c r="O51" s="26" t="s">
        <v>106</v>
      </c>
      <c r="P51" s="24" t="s">
        <v>106</v>
      </c>
      <c r="Q51" s="25" t="s">
        <v>106</v>
      </c>
      <c r="R51" s="24" t="s">
        <v>106</v>
      </c>
      <c r="S51" s="25" t="s">
        <v>106</v>
      </c>
      <c r="T51" s="23" t="s">
        <v>106</v>
      </c>
      <c r="U51" s="28" t="s">
        <v>109</v>
      </c>
      <c r="V51" s="23" t="s">
        <v>106</v>
      </c>
      <c r="W51" s="23" t="s">
        <v>106</v>
      </c>
      <c r="X51" s="23" t="s">
        <v>106</v>
      </c>
      <c r="Y51" s="23" t="s">
        <v>106</v>
      </c>
      <c r="Z51" s="23" t="s">
        <v>106</v>
      </c>
      <c r="AA51" s="23" t="s">
        <v>106</v>
      </c>
      <c r="AB51" s="23" t="s">
        <v>106</v>
      </c>
      <c r="AC51" s="23" t="s">
        <v>106</v>
      </c>
      <c r="AD51" s="23" t="s">
        <v>106</v>
      </c>
      <c r="AE51" s="23" t="s">
        <v>106</v>
      </c>
      <c r="AF51" s="23" t="s">
        <v>106</v>
      </c>
      <c r="AG51" s="23" t="s">
        <v>106</v>
      </c>
      <c r="AH51" s="23" t="s">
        <v>106</v>
      </c>
      <c r="AI51" s="23" t="str">
        <f t="shared" si="16"/>
        <v>Yes</v>
      </c>
      <c r="AJ51" s="23" t="s">
        <v>106</v>
      </c>
      <c r="AK51" s="23" t="s">
        <v>106</v>
      </c>
      <c r="AL51" s="23" t="s">
        <v>106</v>
      </c>
      <c r="AM51" s="24" t="str">
        <f>AF51</f>
        <v>Yes</v>
      </c>
      <c r="AN51" s="24" t="s">
        <v>106</v>
      </c>
      <c r="AO51" s="24" t="s">
        <v>106</v>
      </c>
      <c r="AP51" s="23" t="s">
        <v>106</v>
      </c>
      <c r="AQ51" s="23" t="s">
        <v>107</v>
      </c>
      <c r="AR51" s="23" t="s">
        <v>106</v>
      </c>
      <c r="AS51" s="23" t="s">
        <v>106</v>
      </c>
      <c r="AT51" s="23" t="s">
        <v>106</v>
      </c>
      <c r="AU51" s="24" t="s">
        <v>106</v>
      </c>
      <c r="AV51" s="25" t="s">
        <v>106</v>
      </c>
      <c r="AW51" s="23" t="s">
        <v>107</v>
      </c>
      <c r="AX51" s="23" t="s">
        <v>106</v>
      </c>
      <c r="AY51" s="23" t="s">
        <v>106</v>
      </c>
      <c r="AZ51" s="24" t="s">
        <v>106</v>
      </c>
      <c r="BA51" s="23" t="s">
        <v>106</v>
      </c>
      <c r="BB51" s="23" t="s">
        <v>106</v>
      </c>
      <c r="BC51" s="23" t="s">
        <v>106</v>
      </c>
      <c r="BD51" s="23" t="s">
        <v>106</v>
      </c>
      <c r="BE51" s="23" t="s">
        <v>106</v>
      </c>
    </row>
    <row r="52" spans="1:57" x14ac:dyDescent="0.35">
      <c r="A52" s="98" t="str">
        <f>CONCATENATE(IF(api_version=2,"activityClassifications","Activities")," [array]")</f>
        <v>activityClassifications [array]</v>
      </c>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23"/>
    </row>
    <row r="53" spans="1:57" x14ac:dyDescent="0.35">
      <c r="A53" s="89" t="str">
        <f>IF(api_version=2,"classifications","-")</f>
        <v>classifications</v>
      </c>
      <c r="C53" s="41" t="s">
        <v>113</v>
      </c>
      <c r="D53" s="41" t="s">
        <v>114</v>
      </c>
      <c r="E53" s="41" t="s">
        <v>115</v>
      </c>
      <c r="F53" s="41" t="s">
        <v>116</v>
      </c>
      <c r="G53" s="38" t="s">
        <v>117</v>
      </c>
      <c r="H53" s="39" t="s">
        <v>117</v>
      </c>
      <c r="I53" s="41" t="s">
        <v>118</v>
      </c>
      <c r="J53" s="38" t="s">
        <v>119</v>
      </c>
      <c r="K53" s="25" t="s">
        <v>107</v>
      </c>
      <c r="L53" s="23" t="s">
        <v>120</v>
      </c>
      <c r="M53" s="38" t="s">
        <v>121</v>
      </c>
      <c r="N53" s="42" t="s">
        <v>121</v>
      </c>
      <c r="O53" s="42" t="s">
        <v>121</v>
      </c>
      <c r="P53" s="38" t="s">
        <v>122</v>
      </c>
      <c r="Q53" s="39"/>
      <c r="R53" s="38" t="s">
        <v>119</v>
      </c>
      <c r="S53" s="39" t="s">
        <v>123</v>
      </c>
      <c r="T53" s="41" t="s">
        <v>124</v>
      </c>
      <c r="U53" s="23" t="s">
        <v>121</v>
      </c>
      <c r="V53" s="41" t="s">
        <v>125</v>
      </c>
      <c r="W53" s="41" t="s">
        <v>126</v>
      </c>
      <c r="X53" s="41" t="s">
        <v>127</v>
      </c>
      <c r="Y53" s="41" t="s">
        <v>128</v>
      </c>
      <c r="Z53" s="41" t="s">
        <v>121</v>
      </c>
      <c r="AA53" s="41" t="s">
        <v>129</v>
      </c>
      <c r="AB53" s="41" t="s">
        <v>130</v>
      </c>
      <c r="AC53" s="41" t="s">
        <v>131</v>
      </c>
      <c r="AD53" s="41" t="s">
        <v>132</v>
      </c>
      <c r="AE53" s="41" t="s">
        <v>121</v>
      </c>
      <c r="AF53" s="41" t="s">
        <v>121</v>
      </c>
      <c r="AG53" s="41" t="s">
        <v>121</v>
      </c>
      <c r="AH53" s="38" t="s">
        <v>119</v>
      </c>
      <c r="AI53" s="38" t="s">
        <v>119</v>
      </c>
      <c r="AJ53" s="41" t="s">
        <v>121</v>
      </c>
      <c r="AK53" s="41" t="s">
        <v>133</v>
      </c>
      <c r="AL53" s="41" t="s">
        <v>134</v>
      </c>
      <c r="AM53" s="41" t="s">
        <v>121</v>
      </c>
      <c r="AN53" s="41" t="s">
        <v>135</v>
      </c>
      <c r="AO53" s="41" t="s">
        <v>136</v>
      </c>
      <c r="AP53" s="41" t="s">
        <v>137</v>
      </c>
      <c r="AQ53" s="23" t="s">
        <v>138</v>
      </c>
      <c r="AR53" s="41" t="s">
        <v>127</v>
      </c>
      <c r="AS53" s="41" t="s">
        <v>139</v>
      </c>
      <c r="AT53" s="23" t="s">
        <v>136</v>
      </c>
      <c r="AU53" s="43" t="s">
        <v>140</v>
      </c>
      <c r="AV53" s="39" t="s">
        <v>141</v>
      </c>
      <c r="AW53" s="23" t="s">
        <v>142</v>
      </c>
      <c r="AX53" s="41" t="s">
        <v>136</v>
      </c>
      <c r="AY53" s="44" t="s">
        <v>136</v>
      </c>
      <c r="AZ53" s="44" t="s">
        <v>143</v>
      </c>
      <c r="BA53" s="41" t="s">
        <v>144</v>
      </c>
      <c r="BB53" s="45" t="s">
        <v>145</v>
      </c>
      <c r="BC53" s="41" t="s">
        <v>146</v>
      </c>
      <c r="BD53" s="41" t="s">
        <v>147</v>
      </c>
      <c r="BE53" s="23" t="s">
        <v>136</v>
      </c>
    </row>
    <row r="54" spans="1:57" x14ac:dyDescent="0.35">
      <c r="A54" s="87" t="str">
        <f>IF(api_version=2,"activities[*].code","Activity/ActivityCode")</f>
        <v>activities[*].code</v>
      </c>
      <c r="C54" s="23" t="s">
        <v>106</v>
      </c>
      <c r="D54" s="23" t="s">
        <v>106</v>
      </c>
      <c r="E54" s="23" t="s">
        <v>106</v>
      </c>
      <c r="F54" s="23" t="s">
        <v>106</v>
      </c>
      <c r="G54" s="24" t="s">
        <v>106</v>
      </c>
      <c r="H54" s="25" t="s">
        <v>106</v>
      </c>
      <c r="I54" s="23" t="s">
        <v>106</v>
      </c>
      <c r="J54" s="24" t="s">
        <v>106</v>
      </c>
      <c r="K54" s="25" t="s">
        <v>107</v>
      </c>
      <c r="L54" s="23" t="s">
        <v>106</v>
      </c>
      <c r="M54" s="24" t="s">
        <v>106</v>
      </c>
      <c r="N54" s="26" t="s">
        <v>106</v>
      </c>
      <c r="O54" s="26" t="s">
        <v>106</v>
      </c>
      <c r="P54" s="24" t="s">
        <v>106</v>
      </c>
      <c r="Q54" s="25" t="s">
        <v>106</v>
      </c>
      <c r="R54" s="24" t="s">
        <v>106</v>
      </c>
      <c r="S54" s="25" t="s">
        <v>106</v>
      </c>
      <c r="T54" s="23" t="s">
        <v>106</v>
      </c>
      <c r="U54" s="23" t="s">
        <v>106</v>
      </c>
      <c r="V54" s="23" t="s">
        <v>106</v>
      </c>
      <c r="W54" s="23" t="s">
        <v>106</v>
      </c>
      <c r="X54" s="23" t="s">
        <v>106</v>
      </c>
      <c r="Y54" s="23" t="s">
        <v>106</v>
      </c>
      <c r="Z54" s="23" t="s">
        <v>106</v>
      </c>
      <c r="AA54" s="23" t="s">
        <v>106</v>
      </c>
      <c r="AB54" s="23" t="s">
        <v>106</v>
      </c>
      <c r="AC54" s="23" t="s">
        <v>106</v>
      </c>
      <c r="AD54" s="23" t="s">
        <v>106</v>
      </c>
      <c r="AE54" s="23" t="s">
        <v>106</v>
      </c>
      <c r="AF54" s="23" t="s">
        <v>106</v>
      </c>
      <c r="AG54" s="23" t="s">
        <v>106</v>
      </c>
      <c r="AH54" s="23" t="s">
        <v>106</v>
      </c>
      <c r="AI54" s="23" t="str">
        <f>AH54</f>
        <v>Yes</v>
      </c>
      <c r="AJ54" s="23" t="s">
        <v>106</v>
      </c>
      <c r="AK54" s="23" t="s">
        <v>106</v>
      </c>
      <c r="AL54" s="23" t="s">
        <v>106</v>
      </c>
      <c r="AM54" s="23" t="str">
        <f>AF54</f>
        <v>Yes</v>
      </c>
      <c r="AN54" s="23" t="s">
        <v>106</v>
      </c>
      <c r="AO54" s="23" t="s">
        <v>106</v>
      </c>
      <c r="AP54" s="23" t="s">
        <v>106</v>
      </c>
      <c r="AQ54" s="23" t="s">
        <v>106</v>
      </c>
      <c r="AR54" s="23" t="s">
        <v>106</v>
      </c>
      <c r="AS54" s="23" t="s">
        <v>106</v>
      </c>
      <c r="AT54" s="23" t="s">
        <v>106</v>
      </c>
      <c r="AU54" s="24" t="s">
        <v>106</v>
      </c>
      <c r="AV54" s="25" t="s">
        <v>106</v>
      </c>
      <c r="AW54" s="23" t="s">
        <v>107</v>
      </c>
      <c r="AX54" s="23" t="s">
        <v>106</v>
      </c>
      <c r="AY54" s="23" t="s">
        <v>106</v>
      </c>
      <c r="AZ54" s="24" t="s">
        <v>106</v>
      </c>
      <c r="BA54" s="23" t="s">
        <v>106</v>
      </c>
      <c r="BB54" s="23" t="s">
        <v>106</v>
      </c>
      <c r="BC54" s="23" t="s">
        <v>106</v>
      </c>
      <c r="BD54" s="23" t="s">
        <v>106</v>
      </c>
      <c r="BE54" s="23" t="s">
        <v>106</v>
      </c>
    </row>
    <row r="55" spans="1:57" x14ac:dyDescent="0.35">
      <c r="A55" s="87" t="str">
        <f>IF(api_version=2,"activities[*].description","Activity/ActivityDescription")</f>
        <v>activities[*].description</v>
      </c>
      <c r="C55" s="23" t="s">
        <v>106</v>
      </c>
      <c r="D55" s="23" t="s">
        <v>106</v>
      </c>
      <c r="E55" s="23" t="s">
        <v>106</v>
      </c>
      <c r="F55" s="23" t="s">
        <v>106</v>
      </c>
      <c r="G55" s="24" t="s">
        <v>106</v>
      </c>
      <c r="H55" s="25" t="s">
        <v>106</v>
      </c>
      <c r="I55" s="23" t="s">
        <v>106</v>
      </c>
      <c r="J55" s="24" t="s">
        <v>106</v>
      </c>
      <c r="K55" s="25" t="s">
        <v>107</v>
      </c>
      <c r="L55" s="23" t="s">
        <v>106</v>
      </c>
      <c r="M55" s="24" t="s">
        <v>106</v>
      </c>
      <c r="N55" s="26" t="s">
        <v>106</v>
      </c>
      <c r="O55" s="26" t="s">
        <v>106</v>
      </c>
      <c r="P55" s="24" t="s">
        <v>106</v>
      </c>
      <c r="Q55" s="25" t="s">
        <v>106</v>
      </c>
      <c r="R55" s="24" t="s">
        <v>106</v>
      </c>
      <c r="S55" s="25" t="s">
        <v>106</v>
      </c>
      <c r="T55" s="23" t="s">
        <v>106</v>
      </c>
      <c r="U55" s="23" t="s">
        <v>106</v>
      </c>
      <c r="V55" s="23" t="s">
        <v>106</v>
      </c>
      <c r="W55" s="23" t="s">
        <v>106</v>
      </c>
      <c r="X55" s="23" t="s">
        <v>106</v>
      </c>
      <c r="Y55" s="23" t="s">
        <v>106</v>
      </c>
      <c r="Z55" s="23" t="s">
        <v>106</v>
      </c>
      <c r="AA55" s="23" t="s">
        <v>106</v>
      </c>
      <c r="AB55" s="23" t="s">
        <v>106</v>
      </c>
      <c r="AC55" s="23" t="s">
        <v>106</v>
      </c>
      <c r="AD55" s="23" t="s">
        <v>106</v>
      </c>
      <c r="AE55" s="23" t="s">
        <v>106</v>
      </c>
      <c r="AF55" s="23" t="s">
        <v>106</v>
      </c>
      <c r="AG55" s="23" t="s">
        <v>106</v>
      </c>
      <c r="AH55" s="23" t="s">
        <v>106</v>
      </c>
      <c r="AI55" s="23" t="str">
        <f>AH55</f>
        <v>Yes</v>
      </c>
      <c r="AJ55" s="23" t="s">
        <v>106</v>
      </c>
      <c r="AK55" s="23" t="s">
        <v>106</v>
      </c>
      <c r="AL55" s="23" t="s">
        <v>106</v>
      </c>
      <c r="AM55" s="23" t="str">
        <f>AF55</f>
        <v>Yes</v>
      </c>
      <c r="AN55" s="23" t="s">
        <v>106</v>
      </c>
      <c r="AO55" s="23" t="s">
        <v>106</v>
      </c>
      <c r="AP55" s="23" t="s">
        <v>106</v>
      </c>
      <c r="AQ55" s="23" t="s">
        <v>106</v>
      </c>
      <c r="AR55" s="23" t="s">
        <v>106</v>
      </c>
      <c r="AS55" s="23" t="s">
        <v>106</v>
      </c>
      <c r="AT55" s="23" t="s">
        <v>106</v>
      </c>
      <c r="AU55" s="24" t="s">
        <v>106</v>
      </c>
      <c r="AV55" s="25" t="s">
        <v>106</v>
      </c>
      <c r="AW55" s="23" t="s">
        <v>107</v>
      </c>
      <c r="AX55" s="23" t="s">
        <v>106</v>
      </c>
      <c r="AY55" s="23" t="s">
        <v>106</v>
      </c>
      <c r="AZ55" s="24" t="s">
        <v>106</v>
      </c>
      <c r="BA55" s="23" t="s">
        <v>106</v>
      </c>
      <c r="BB55" s="23" t="s">
        <v>106</v>
      </c>
      <c r="BC55" s="23" t="s">
        <v>106</v>
      </c>
      <c r="BD55" s="23" t="s">
        <v>106</v>
      </c>
      <c r="BE55" s="23" t="s">
        <v>106</v>
      </c>
    </row>
    <row r="56" spans="1:57" x14ac:dyDescent="0.35">
      <c r="A56" s="89" t="s">
        <v>148</v>
      </c>
      <c r="C56" s="23" t="s">
        <v>149</v>
      </c>
      <c r="D56" s="23" t="str">
        <f>IF(api_version=2,"Yes","No")</f>
        <v>Yes</v>
      </c>
      <c r="E56" s="23" t="s">
        <v>107</v>
      </c>
      <c r="F56" s="23" t="str">
        <f>IF(api_version=2,"No","No")</f>
        <v>No</v>
      </c>
      <c r="G56" s="24" t="s">
        <v>107</v>
      </c>
      <c r="H56" s="25" t="s">
        <v>107</v>
      </c>
      <c r="I56" s="23" t="s">
        <v>107</v>
      </c>
      <c r="J56" s="38" t="str">
        <f>IF(api_version=2,"SIC03, NACE Rev2","No")</f>
        <v>SIC03, NACE Rev2</v>
      </c>
      <c r="K56" s="25" t="s">
        <v>107</v>
      </c>
      <c r="L56" s="23" t="s">
        <v>107</v>
      </c>
      <c r="M56" s="24" t="s">
        <v>107</v>
      </c>
      <c r="N56" s="26" t="s">
        <v>107</v>
      </c>
      <c r="O56" s="26" t="s">
        <v>107</v>
      </c>
      <c r="P56" s="24" t="s">
        <v>107</v>
      </c>
      <c r="Q56" s="25" t="s">
        <v>107</v>
      </c>
      <c r="R56" s="38" t="str">
        <f>IF(api_version=2,"SIC03","no")</f>
        <v>SIC03</v>
      </c>
      <c r="S56" s="25" t="s">
        <v>107</v>
      </c>
      <c r="T56" s="23" t="s">
        <v>107</v>
      </c>
      <c r="U56" s="23" t="s">
        <v>107</v>
      </c>
      <c r="V56" s="23" t="s">
        <v>107</v>
      </c>
      <c r="W56" s="23" t="s">
        <v>107</v>
      </c>
      <c r="X56" s="23" t="str">
        <f t="shared" ref="X56" si="44">IF(api_version=2,"No","No")</f>
        <v>No</v>
      </c>
      <c r="Y56" s="41" t="str">
        <f>IF(api_version=2,"NOGA 2002","No")</f>
        <v>NOGA 2002</v>
      </c>
      <c r="Z56" s="23" t="s">
        <v>107</v>
      </c>
      <c r="AA56" s="23" t="s">
        <v>107</v>
      </c>
      <c r="AB56" s="23" t="s">
        <v>107</v>
      </c>
      <c r="AC56" s="23" t="str">
        <f t="shared" ref="AC56" si="45">IF(api_version=2,"No","No")</f>
        <v>No</v>
      </c>
      <c r="AD56" s="46" t="str">
        <f>IF(api_version=2,"ISIC","No")</f>
        <v>ISIC</v>
      </c>
      <c r="AE56" s="23" t="str">
        <f t="shared" ref="AE56" si="46">IF(api_version=2,"No","No")</f>
        <v>No</v>
      </c>
      <c r="AF56" s="23" t="s">
        <v>107</v>
      </c>
      <c r="AG56" s="23" t="s">
        <v>107</v>
      </c>
      <c r="AH56" s="23" t="s">
        <v>107</v>
      </c>
      <c r="AI56" s="23" t="str">
        <f>AH56</f>
        <v>No</v>
      </c>
      <c r="AJ56" s="23" t="s">
        <v>107</v>
      </c>
      <c r="AK56" s="23" t="s">
        <v>107</v>
      </c>
      <c r="AL56" s="47" t="s">
        <v>150</v>
      </c>
      <c r="AM56" s="23" t="str">
        <f>AF56</f>
        <v>No</v>
      </c>
      <c r="AN56" s="23" t="s">
        <v>107</v>
      </c>
      <c r="AO56" s="23" t="s">
        <v>107</v>
      </c>
      <c r="AP56" s="23" t="s">
        <v>107</v>
      </c>
      <c r="AQ56" s="23" t="s">
        <v>107</v>
      </c>
      <c r="AR56" s="23" t="str">
        <f t="shared" ref="AR56" si="47">IF(api_version=2,"No","No")</f>
        <v>No</v>
      </c>
      <c r="AS56" s="41" t="str">
        <f>IF(api_version=2,"NACE Rev2","No")</f>
        <v>NACE Rev2</v>
      </c>
      <c r="AT56" s="23" t="s">
        <v>107</v>
      </c>
      <c r="AU56" s="24" t="s">
        <v>107</v>
      </c>
      <c r="AV56" s="25" t="s">
        <v>107</v>
      </c>
      <c r="AW56" s="23" t="s">
        <v>107</v>
      </c>
      <c r="AX56" s="23" t="str">
        <f>IF(api_version=2,"NAICS","No")</f>
        <v>NAICS</v>
      </c>
      <c r="AY56" s="46" t="str">
        <f>IF(api_version=2,"NAICS","No")</f>
        <v>NAICS</v>
      </c>
      <c r="AZ56" s="46" t="str">
        <f>IF(api_version=2,"F150","No")</f>
        <v>F150</v>
      </c>
      <c r="BA56" s="23" t="s">
        <v>107</v>
      </c>
      <c r="BB56" s="23" t="s">
        <v>107</v>
      </c>
      <c r="BC56" s="28" t="str">
        <f>IF(api_version=2,"CIIU*","No")</f>
        <v>CIIU*</v>
      </c>
      <c r="BD56" s="23" t="str">
        <f>IF(api_version=2,"SCIAN","No")</f>
        <v>SCIAN</v>
      </c>
      <c r="BE56" s="23" t="s">
        <v>107</v>
      </c>
    </row>
    <row r="57" spans="1:57" x14ac:dyDescent="0.35">
      <c r="A57" s="98" t="str">
        <f>CONCATENATE(IF(api_version=2,"previousNames","PreviousNames")," [array]")</f>
        <v>previousNames [array]</v>
      </c>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row>
    <row r="58" spans="1:57" x14ac:dyDescent="0.35">
      <c r="A58" s="87" t="str">
        <f>CONCATENATE(IF(api_version=2,"previousName","PreviousName*/Name"))</f>
        <v>previousName</v>
      </c>
      <c r="C58" s="23" t="s">
        <v>107</v>
      </c>
      <c r="D58" s="23" t="s">
        <v>107</v>
      </c>
      <c r="E58" s="23" t="s">
        <v>106</v>
      </c>
      <c r="F58" s="23" t="s">
        <v>107</v>
      </c>
      <c r="G58" s="24" t="s">
        <v>106</v>
      </c>
      <c r="H58" s="25" t="s">
        <v>107</v>
      </c>
      <c r="I58" s="23" t="s">
        <v>107</v>
      </c>
      <c r="J58" s="24" t="s">
        <v>107</v>
      </c>
      <c r="K58" s="25" t="str">
        <f>IF(api_version=2,"Yes","No")</f>
        <v>Yes</v>
      </c>
      <c r="L58" s="23" t="s">
        <v>107</v>
      </c>
      <c r="M58" s="24" t="s">
        <v>106</v>
      </c>
      <c r="N58" s="26" t="s">
        <v>106</v>
      </c>
      <c r="O58" s="26" t="s">
        <v>106</v>
      </c>
      <c r="P58" s="24" t="s">
        <v>107</v>
      </c>
      <c r="Q58" s="25" t="s">
        <v>107</v>
      </c>
      <c r="R58" s="24" t="s">
        <v>106</v>
      </c>
      <c r="S58" s="25" t="s">
        <v>107</v>
      </c>
      <c r="T58" s="23" t="s">
        <v>106</v>
      </c>
      <c r="U58" s="23" t="s">
        <v>106</v>
      </c>
      <c r="V58" s="23" t="s">
        <v>106</v>
      </c>
      <c r="W58" s="23" t="s">
        <v>106</v>
      </c>
      <c r="X58" s="23" t="s">
        <v>107</v>
      </c>
      <c r="Y58" s="23" t="s">
        <v>107</v>
      </c>
      <c r="Z58" s="23" t="s">
        <v>107</v>
      </c>
      <c r="AA58" s="23" t="s">
        <v>106</v>
      </c>
      <c r="AB58" s="23" t="s">
        <v>107</v>
      </c>
      <c r="AC58" s="23" t="s">
        <v>107</v>
      </c>
      <c r="AD58" s="23" t="s">
        <v>106</v>
      </c>
      <c r="AE58" s="23" t="s">
        <v>106</v>
      </c>
      <c r="AF58" s="23" t="s">
        <v>106</v>
      </c>
      <c r="AG58" s="23" t="s">
        <v>106</v>
      </c>
      <c r="AH58" s="23" t="s">
        <v>106</v>
      </c>
      <c r="AI58" s="23" t="str">
        <f>AH58</f>
        <v>Yes</v>
      </c>
      <c r="AJ58" s="23" t="s">
        <v>106</v>
      </c>
      <c r="AK58" s="23" t="s">
        <v>107</v>
      </c>
      <c r="AL58" s="23" t="s">
        <v>106</v>
      </c>
      <c r="AM58" s="24" t="str">
        <f>AF58</f>
        <v>Yes</v>
      </c>
      <c r="AN58" s="24" t="s">
        <v>107</v>
      </c>
      <c r="AO58" s="24" t="s">
        <v>106</v>
      </c>
      <c r="AP58" s="23" t="s">
        <v>107</v>
      </c>
      <c r="AQ58" s="23" t="s">
        <v>106</v>
      </c>
      <c r="AR58" s="23" t="s">
        <v>107</v>
      </c>
      <c r="AS58" s="23" t="s">
        <v>106</v>
      </c>
      <c r="AT58" s="23" t="s">
        <v>107</v>
      </c>
      <c r="AU58" s="24" t="s">
        <v>107</v>
      </c>
      <c r="AV58" s="25" t="s">
        <v>107</v>
      </c>
      <c r="AW58" s="23" t="s">
        <v>106</v>
      </c>
      <c r="AX58" s="23" t="s">
        <v>107</v>
      </c>
      <c r="AY58" s="23" t="s">
        <v>107</v>
      </c>
      <c r="AZ58" s="24" t="s">
        <v>106</v>
      </c>
      <c r="BA58" s="23" t="s">
        <v>106</v>
      </c>
      <c r="BB58" s="23" t="s">
        <v>107</v>
      </c>
      <c r="BC58" s="23" t="s">
        <v>106</v>
      </c>
      <c r="BD58" s="23" t="s">
        <v>107</v>
      </c>
      <c r="BE58" s="23" t="s">
        <v>106</v>
      </c>
    </row>
    <row r="59" spans="1:57" x14ac:dyDescent="0.35">
      <c r="A59" s="87" t="str">
        <f>CONCATENATE(IF(api_version=2,"dateChanged","PreviousName*/DateChanged"))</f>
        <v>dateChanged</v>
      </c>
      <c r="C59" s="23" t="s">
        <v>107</v>
      </c>
      <c r="D59" s="23" t="s">
        <v>107</v>
      </c>
      <c r="E59" s="23" t="s">
        <v>107</v>
      </c>
      <c r="F59" s="23" t="s">
        <v>107</v>
      </c>
      <c r="G59" s="24" t="s">
        <v>106</v>
      </c>
      <c r="H59" s="25" t="s">
        <v>107</v>
      </c>
      <c r="I59" s="23" t="s">
        <v>107</v>
      </c>
      <c r="J59" s="24" t="s">
        <v>107</v>
      </c>
      <c r="K59" s="25" t="str">
        <f>IF(api_version=2,"Yes","No")</f>
        <v>Yes</v>
      </c>
      <c r="L59" s="23" t="s">
        <v>107</v>
      </c>
      <c r="M59" s="24" t="s">
        <v>106</v>
      </c>
      <c r="N59" s="26" t="s">
        <v>106</v>
      </c>
      <c r="O59" s="26" t="s">
        <v>106</v>
      </c>
      <c r="P59" s="24" t="s">
        <v>107</v>
      </c>
      <c r="Q59" s="25" t="s">
        <v>107</v>
      </c>
      <c r="R59" s="24" t="s">
        <v>106</v>
      </c>
      <c r="S59" s="25" t="s">
        <v>107</v>
      </c>
      <c r="T59" s="23" t="s">
        <v>106</v>
      </c>
      <c r="U59" s="23" t="s">
        <v>106</v>
      </c>
      <c r="V59" s="23" t="s">
        <v>106</v>
      </c>
      <c r="W59" s="23" t="s">
        <v>106</v>
      </c>
      <c r="X59" s="23" t="s">
        <v>107</v>
      </c>
      <c r="Y59" s="23" t="s">
        <v>107</v>
      </c>
      <c r="Z59" s="23" t="s">
        <v>107</v>
      </c>
      <c r="AA59" s="23" t="s">
        <v>106</v>
      </c>
      <c r="AB59" s="23" t="s">
        <v>107</v>
      </c>
      <c r="AC59" s="23" t="s">
        <v>107</v>
      </c>
      <c r="AD59" s="23" t="s">
        <v>106</v>
      </c>
      <c r="AE59" s="23" t="s">
        <v>106</v>
      </c>
      <c r="AF59" s="23" t="s">
        <v>106</v>
      </c>
      <c r="AG59" s="23" t="s">
        <v>106</v>
      </c>
      <c r="AH59" s="23" t="s">
        <v>107</v>
      </c>
      <c r="AI59" s="23" t="str">
        <f>AH59</f>
        <v>No</v>
      </c>
      <c r="AJ59" s="23" t="s">
        <v>106</v>
      </c>
      <c r="AK59" s="23" t="s">
        <v>107</v>
      </c>
      <c r="AL59" s="23" t="s">
        <v>106</v>
      </c>
      <c r="AM59" s="24" t="str">
        <f>AF59</f>
        <v>Yes</v>
      </c>
      <c r="AN59" s="24" t="s">
        <v>107</v>
      </c>
      <c r="AO59" s="24" t="s">
        <v>106</v>
      </c>
      <c r="AP59" s="23" t="s">
        <v>107</v>
      </c>
      <c r="AQ59" s="23" t="s">
        <v>106</v>
      </c>
      <c r="AR59" s="23" t="s">
        <v>107</v>
      </c>
      <c r="AS59" s="23" t="s">
        <v>106</v>
      </c>
      <c r="AT59" s="23" t="s">
        <v>107</v>
      </c>
      <c r="AU59" s="24" t="s">
        <v>107</v>
      </c>
      <c r="AV59" s="25" t="s">
        <v>107</v>
      </c>
      <c r="AW59" s="23" t="s">
        <v>106</v>
      </c>
      <c r="AX59" s="23" t="s">
        <v>107</v>
      </c>
      <c r="AY59" s="23" t="s">
        <v>107</v>
      </c>
      <c r="AZ59" s="24" t="s">
        <v>106</v>
      </c>
      <c r="BA59" s="23" t="s">
        <v>106</v>
      </c>
      <c r="BB59" s="23" t="s">
        <v>107</v>
      </c>
      <c r="BC59" s="23" t="s">
        <v>106</v>
      </c>
      <c r="BD59" s="23" t="s">
        <v>107</v>
      </c>
      <c r="BE59" s="23" t="s">
        <v>107</v>
      </c>
    </row>
    <row r="60" spans="1:57" ht="17.25" customHeight="1" x14ac:dyDescent="0.35">
      <c r="A60" s="98" t="str">
        <f>CONCATENATE(IF(api_version=2,"previousLegalForms","PreviousLegalForms")," [array]")</f>
        <v>previousLegalForms [array]</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row>
    <row r="61" spans="1:57" x14ac:dyDescent="0.35">
      <c r="A61" s="87" t="str">
        <f>CONCATENATE(IF(api_version=2,"legalForm.providerCode","PreviousLegalForm/LegalForm @ProviderCode"))</f>
        <v>legalForm.providerCode</v>
      </c>
      <c r="C61" s="23" t="s">
        <v>107</v>
      </c>
      <c r="D61" s="23" t="s">
        <v>107</v>
      </c>
      <c r="E61" s="23" t="s">
        <v>107</v>
      </c>
      <c r="F61" s="23" t="s">
        <v>107</v>
      </c>
      <c r="G61" s="24" t="s">
        <v>107</v>
      </c>
      <c r="H61" s="25" t="s">
        <v>107</v>
      </c>
      <c r="I61" s="23" t="s">
        <v>107</v>
      </c>
      <c r="J61" s="24" t="s">
        <v>107</v>
      </c>
      <c r="K61" s="25" t="s">
        <v>107</v>
      </c>
      <c r="L61" s="23" t="s">
        <v>107</v>
      </c>
      <c r="M61" s="24" t="s">
        <v>107</v>
      </c>
      <c r="N61" s="26" t="s">
        <v>107</v>
      </c>
      <c r="O61" s="26" t="s">
        <v>107</v>
      </c>
      <c r="P61" s="24" t="s">
        <v>107</v>
      </c>
      <c r="Q61" s="25" t="s">
        <v>107</v>
      </c>
      <c r="R61" s="24" t="s">
        <v>107</v>
      </c>
      <c r="S61" s="25" t="s">
        <v>107</v>
      </c>
      <c r="T61" s="23" t="s">
        <v>107</v>
      </c>
      <c r="U61" s="23" t="s">
        <v>107</v>
      </c>
      <c r="V61" s="23" t="s">
        <v>107</v>
      </c>
      <c r="W61" s="23" t="s">
        <v>107</v>
      </c>
      <c r="X61" s="23" t="s">
        <v>107</v>
      </c>
      <c r="Y61" s="23" t="s">
        <v>107</v>
      </c>
      <c r="Z61" s="23" t="s">
        <v>107</v>
      </c>
      <c r="AA61" s="23" t="s">
        <v>107</v>
      </c>
      <c r="AB61" s="23" t="s">
        <v>107</v>
      </c>
      <c r="AC61" s="23" t="s">
        <v>107</v>
      </c>
      <c r="AD61" s="23" t="str">
        <f t="shared" ref="AD61:AG63" si="48">IF(api_version=2,"No","No")</f>
        <v>No</v>
      </c>
      <c r="AE61" s="23" t="str">
        <f t="shared" si="48"/>
        <v>No</v>
      </c>
      <c r="AF61" s="23" t="str">
        <f t="shared" si="48"/>
        <v>No</v>
      </c>
      <c r="AG61" s="23" t="str">
        <f t="shared" si="48"/>
        <v>No</v>
      </c>
      <c r="AH61" s="23" t="s">
        <v>107</v>
      </c>
      <c r="AI61" s="23" t="str">
        <f>AH61</f>
        <v>No</v>
      </c>
      <c r="AJ61" s="23" t="s">
        <v>107</v>
      </c>
      <c r="AK61" s="23" t="s">
        <v>107</v>
      </c>
      <c r="AL61" s="23" t="s">
        <v>107</v>
      </c>
      <c r="AM61" s="24" t="str">
        <f>AF61</f>
        <v>No</v>
      </c>
      <c r="AN61" s="24" t="s">
        <v>107</v>
      </c>
      <c r="AO61" s="24" t="s">
        <v>106</v>
      </c>
      <c r="AP61" s="23" t="s">
        <v>107</v>
      </c>
      <c r="AQ61" s="23" t="s">
        <v>107</v>
      </c>
      <c r="AR61" s="23" t="s">
        <v>107</v>
      </c>
      <c r="AS61" s="23" t="s">
        <v>107</v>
      </c>
      <c r="AT61" s="23" t="s">
        <v>107</v>
      </c>
      <c r="AU61" s="24" t="s">
        <v>107</v>
      </c>
      <c r="AV61" s="25" t="s">
        <v>107</v>
      </c>
      <c r="AW61" s="23" t="s">
        <v>107</v>
      </c>
      <c r="AX61" s="23" t="s">
        <v>107</v>
      </c>
      <c r="AY61" s="23" t="s">
        <v>107</v>
      </c>
      <c r="AZ61" s="24" t="s">
        <v>107</v>
      </c>
      <c r="BA61" s="23" t="s">
        <v>107</v>
      </c>
      <c r="BB61" s="23" t="s">
        <v>107</v>
      </c>
      <c r="BC61" s="23" t="s">
        <v>107</v>
      </c>
      <c r="BD61" s="23" t="s">
        <v>107</v>
      </c>
      <c r="BE61" s="23" t="s">
        <v>107</v>
      </c>
    </row>
    <row r="62" spans="1:57" x14ac:dyDescent="0.35">
      <c r="A62" s="87" t="str">
        <f>CONCATENATE(IF(api_version=2,"legalForm.description","PreviousLegalForm/LegalForm"))</f>
        <v>legalForm.description</v>
      </c>
      <c r="C62" s="23" t="s">
        <v>107</v>
      </c>
      <c r="D62" s="23" t="s">
        <v>107</v>
      </c>
      <c r="E62" s="23" t="s">
        <v>106</v>
      </c>
      <c r="F62" s="23" t="s">
        <v>107</v>
      </c>
      <c r="G62" s="24" t="s">
        <v>107</v>
      </c>
      <c r="H62" s="25" t="s">
        <v>107</v>
      </c>
      <c r="I62" s="23" t="s">
        <v>107</v>
      </c>
      <c r="J62" s="24" t="s">
        <v>107</v>
      </c>
      <c r="K62" s="25" t="s">
        <v>107</v>
      </c>
      <c r="L62" s="23" t="s">
        <v>107</v>
      </c>
      <c r="M62" s="24" t="s">
        <v>107</v>
      </c>
      <c r="N62" s="26" t="s">
        <v>107</v>
      </c>
      <c r="O62" s="26" t="s">
        <v>107</v>
      </c>
      <c r="P62" s="24" t="s">
        <v>107</v>
      </c>
      <c r="Q62" s="25" t="s">
        <v>107</v>
      </c>
      <c r="R62" s="24" t="s">
        <v>107</v>
      </c>
      <c r="S62" s="25" t="s">
        <v>107</v>
      </c>
      <c r="T62" s="23" t="s">
        <v>106</v>
      </c>
      <c r="U62" s="23" t="s">
        <v>106</v>
      </c>
      <c r="V62" s="23" t="s">
        <v>107</v>
      </c>
      <c r="W62" s="23" t="s">
        <v>107</v>
      </c>
      <c r="X62" s="23" t="s">
        <v>107</v>
      </c>
      <c r="Y62" s="23" t="s">
        <v>107</v>
      </c>
      <c r="Z62" s="23" t="s">
        <v>107</v>
      </c>
      <c r="AA62" s="23" t="s">
        <v>107</v>
      </c>
      <c r="AB62" s="23" t="s">
        <v>107</v>
      </c>
      <c r="AC62" s="23" t="s">
        <v>107</v>
      </c>
      <c r="AD62" s="23" t="str">
        <f t="shared" si="48"/>
        <v>No</v>
      </c>
      <c r="AE62" s="23" t="s">
        <v>106</v>
      </c>
      <c r="AF62" s="23" t="s">
        <v>106</v>
      </c>
      <c r="AG62" s="23" t="s">
        <v>106</v>
      </c>
      <c r="AH62" s="23" t="s">
        <v>107</v>
      </c>
      <c r="AI62" s="23" t="str">
        <f>AH62</f>
        <v>No</v>
      </c>
      <c r="AJ62" s="23" t="s">
        <v>107</v>
      </c>
      <c r="AK62" s="23" t="s">
        <v>107</v>
      </c>
      <c r="AL62" s="23" t="s">
        <v>106</v>
      </c>
      <c r="AM62" s="24" t="str">
        <f>AF62</f>
        <v>Yes</v>
      </c>
      <c r="AN62" s="24" t="s">
        <v>107</v>
      </c>
      <c r="AO62" s="24" t="s">
        <v>106</v>
      </c>
      <c r="AP62" s="23" t="s">
        <v>107</v>
      </c>
      <c r="AQ62" s="23" t="s">
        <v>107</v>
      </c>
      <c r="AR62" s="23" t="s">
        <v>107</v>
      </c>
      <c r="AS62" s="23" t="s">
        <v>107</v>
      </c>
      <c r="AT62" s="23" t="s">
        <v>107</v>
      </c>
      <c r="AU62" s="24" t="s">
        <v>107</v>
      </c>
      <c r="AV62" s="25" t="s">
        <v>107</v>
      </c>
      <c r="AW62" s="23" t="s">
        <v>107</v>
      </c>
      <c r="AX62" s="23" t="s">
        <v>107</v>
      </c>
      <c r="AY62" s="23" t="s">
        <v>107</v>
      </c>
      <c r="AZ62" s="24" t="s">
        <v>107</v>
      </c>
      <c r="BA62" s="23" t="s">
        <v>107</v>
      </c>
      <c r="BB62" s="23" t="s">
        <v>107</v>
      </c>
      <c r="BC62" s="23" t="s">
        <v>107</v>
      </c>
      <c r="BD62" s="23" t="s">
        <v>107</v>
      </c>
      <c r="BE62" s="23" t="s">
        <v>107</v>
      </c>
    </row>
    <row r="63" spans="1:57" x14ac:dyDescent="0.35">
      <c r="A63" s="87" t="str">
        <f>IF(api_version=2,"legalForm.dateChanged","PreviousLegalForm/DateChanged")</f>
        <v>legalForm.dateChanged</v>
      </c>
      <c r="C63" s="23" t="s">
        <v>107</v>
      </c>
      <c r="D63" s="23" t="s">
        <v>107</v>
      </c>
      <c r="E63" s="23" t="s">
        <v>106</v>
      </c>
      <c r="F63" s="23" t="s">
        <v>107</v>
      </c>
      <c r="G63" s="24" t="s">
        <v>107</v>
      </c>
      <c r="H63" s="25" t="s">
        <v>107</v>
      </c>
      <c r="I63" s="23" t="s">
        <v>107</v>
      </c>
      <c r="J63" s="24" t="s">
        <v>107</v>
      </c>
      <c r="K63" s="25" t="s">
        <v>107</v>
      </c>
      <c r="L63" s="23" t="s">
        <v>107</v>
      </c>
      <c r="M63" s="24" t="s">
        <v>107</v>
      </c>
      <c r="N63" s="26" t="s">
        <v>107</v>
      </c>
      <c r="O63" s="26" t="s">
        <v>107</v>
      </c>
      <c r="P63" s="24" t="s">
        <v>107</v>
      </c>
      <c r="Q63" s="25" t="s">
        <v>107</v>
      </c>
      <c r="R63" s="24" t="s">
        <v>107</v>
      </c>
      <c r="S63" s="25" t="s">
        <v>107</v>
      </c>
      <c r="T63" s="23" t="s">
        <v>106</v>
      </c>
      <c r="U63" s="23" t="s">
        <v>106</v>
      </c>
      <c r="V63" s="23" t="s">
        <v>107</v>
      </c>
      <c r="W63" s="23" t="s">
        <v>107</v>
      </c>
      <c r="X63" s="23" t="s">
        <v>107</v>
      </c>
      <c r="Y63" s="23" t="s">
        <v>107</v>
      </c>
      <c r="Z63" s="23" t="s">
        <v>107</v>
      </c>
      <c r="AA63" s="23" t="s">
        <v>107</v>
      </c>
      <c r="AB63" s="23" t="s">
        <v>107</v>
      </c>
      <c r="AC63" s="23" t="s">
        <v>107</v>
      </c>
      <c r="AD63" s="23" t="str">
        <f t="shared" si="48"/>
        <v>No</v>
      </c>
      <c r="AE63" s="23" t="s">
        <v>106</v>
      </c>
      <c r="AF63" s="23" t="s">
        <v>106</v>
      </c>
      <c r="AG63" s="23" t="s">
        <v>106</v>
      </c>
      <c r="AH63" s="23" t="s">
        <v>107</v>
      </c>
      <c r="AI63" s="23" t="str">
        <f>AH63</f>
        <v>No</v>
      </c>
      <c r="AJ63" s="23" t="s">
        <v>107</v>
      </c>
      <c r="AK63" s="23" t="s">
        <v>107</v>
      </c>
      <c r="AL63" s="23" t="s">
        <v>106</v>
      </c>
      <c r="AM63" s="24" t="str">
        <f>AF63</f>
        <v>Yes</v>
      </c>
      <c r="AN63" s="24" t="s">
        <v>107</v>
      </c>
      <c r="AO63" s="23" t="str">
        <f t="shared" ref="AO63" si="49">IF(api_version=2,"No","No")</f>
        <v>No</v>
      </c>
      <c r="AP63" s="23" t="s">
        <v>107</v>
      </c>
      <c r="AQ63" s="23" t="s">
        <v>107</v>
      </c>
      <c r="AR63" s="23" t="s">
        <v>107</v>
      </c>
      <c r="AS63" s="23" t="s">
        <v>107</v>
      </c>
      <c r="AT63" s="23" t="s">
        <v>107</v>
      </c>
      <c r="AU63" s="24" t="s">
        <v>107</v>
      </c>
      <c r="AV63" s="25" t="s">
        <v>107</v>
      </c>
      <c r="AW63" s="23" t="s">
        <v>107</v>
      </c>
      <c r="AX63" s="23" t="s">
        <v>107</v>
      </c>
      <c r="AY63" s="23" t="s">
        <v>107</v>
      </c>
      <c r="AZ63" s="24" t="s">
        <v>107</v>
      </c>
      <c r="BA63" s="23" t="s">
        <v>107</v>
      </c>
      <c r="BB63" s="23" t="s">
        <v>107</v>
      </c>
      <c r="BC63" s="23" t="s">
        <v>107</v>
      </c>
      <c r="BD63" s="23" t="s">
        <v>107</v>
      </c>
      <c r="BE63" s="23" t="s">
        <v>107</v>
      </c>
    </row>
    <row r="64" spans="1:57" x14ac:dyDescent="0.35">
      <c r="A64" s="92"/>
      <c r="C64" s="34"/>
      <c r="D64" s="34"/>
      <c r="E64" s="34"/>
      <c r="F64" s="34"/>
      <c r="G64" s="34"/>
      <c r="H64" s="34"/>
      <c r="I64" s="34"/>
      <c r="J64" s="34"/>
      <c r="K64" s="121"/>
      <c r="L64" s="34"/>
      <c r="M64" s="34"/>
      <c r="N64" s="34"/>
      <c r="O64" s="34"/>
      <c r="P64" s="121"/>
      <c r="Q64" s="121"/>
      <c r="R64" s="121"/>
      <c r="S64" s="121"/>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118" t="str">
        <f>AU$3</f>
        <v>Limited</v>
      </c>
      <c r="AV64" s="118" t="str">
        <f>AV$3</f>
        <v>Non Limited</v>
      </c>
      <c r="AW64" s="34"/>
      <c r="AX64" s="34"/>
      <c r="AY64" s="34"/>
      <c r="AZ64" s="34"/>
      <c r="BA64" s="34"/>
      <c r="BB64" s="34"/>
      <c r="BC64" s="34"/>
      <c r="BD64" s="34"/>
      <c r="BE64" s="34"/>
    </row>
    <row r="65" spans="1:57" ht="18.75" customHeight="1" x14ac:dyDescent="0.35">
      <c r="A65" s="100" t="str">
        <f>IF(api_version=2,"contactInformation","ContactInformation")</f>
        <v>contactInformation</v>
      </c>
      <c r="C65" s="34"/>
      <c r="D65" s="34"/>
      <c r="E65" s="34"/>
      <c r="F65" s="34"/>
      <c r="G65" s="34"/>
      <c r="H65" s="34"/>
      <c r="I65" s="34"/>
      <c r="J65" s="116"/>
      <c r="K65" s="116"/>
      <c r="L65" s="34"/>
      <c r="M65" s="34"/>
      <c r="N65" s="34"/>
      <c r="O65" s="34"/>
      <c r="P65" s="116"/>
      <c r="Q65" s="116"/>
      <c r="R65" s="116"/>
      <c r="S65" s="116"/>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119"/>
      <c r="AV65" s="119"/>
      <c r="AW65" s="34"/>
      <c r="AX65" s="34"/>
      <c r="AY65" s="34"/>
      <c r="AZ65" s="116"/>
      <c r="BA65" s="34"/>
      <c r="BB65" s="34"/>
      <c r="BC65" s="34"/>
      <c r="BD65" s="34"/>
      <c r="BE65" s="34"/>
    </row>
    <row r="66" spans="1:57" x14ac:dyDescent="0.35">
      <c r="A66" s="101" t="str">
        <f>IF(api_version=2,"mainAddress","MainAddress")</f>
        <v>mainAddress</v>
      </c>
      <c r="C66" s="34"/>
      <c r="D66" s="34"/>
      <c r="E66" s="34"/>
      <c r="F66" s="34"/>
      <c r="G66" s="34"/>
      <c r="H66" s="34"/>
      <c r="I66" s="34"/>
      <c r="J66" s="117"/>
      <c r="K66" s="117"/>
      <c r="L66" s="34"/>
      <c r="M66" s="34"/>
      <c r="N66" s="34"/>
      <c r="O66" s="34"/>
      <c r="P66" s="117"/>
      <c r="Q66" s="117"/>
      <c r="R66" s="117"/>
      <c r="S66" s="117"/>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120"/>
      <c r="AV66" s="120"/>
      <c r="AW66" s="34"/>
      <c r="AX66" s="34"/>
      <c r="AY66" s="34"/>
      <c r="AZ66" s="117"/>
      <c r="BA66" s="34"/>
      <c r="BB66" s="34"/>
      <c r="BC66" s="34"/>
      <c r="BD66" s="34"/>
      <c r="BE66" s="34"/>
    </row>
    <row r="67" spans="1:57" x14ac:dyDescent="0.35">
      <c r="A67" s="87" t="str">
        <f>IF(api_version=2,"simpleValue","Address/SimpleValue")</f>
        <v>simpleValue</v>
      </c>
      <c r="C67" s="23" t="s">
        <v>106</v>
      </c>
      <c r="D67" s="23" t="s">
        <v>106</v>
      </c>
      <c r="E67" s="23" t="s">
        <v>106</v>
      </c>
      <c r="F67" s="23" t="s">
        <v>106</v>
      </c>
      <c r="G67" s="24" t="s">
        <v>106</v>
      </c>
      <c r="H67" s="25" t="s">
        <v>106</v>
      </c>
      <c r="I67" s="23" t="s">
        <v>106</v>
      </c>
      <c r="J67" s="24" t="s">
        <v>106</v>
      </c>
      <c r="K67" s="25" t="str">
        <f>IF(api_version=2,"Yes","No")</f>
        <v>Yes</v>
      </c>
      <c r="L67" s="23" t="s">
        <v>106</v>
      </c>
      <c r="M67" s="24" t="s">
        <v>106</v>
      </c>
      <c r="N67" s="26" t="s">
        <v>106</v>
      </c>
      <c r="O67" s="26" t="s">
        <v>106</v>
      </c>
      <c r="P67" s="24" t="s">
        <v>106</v>
      </c>
      <c r="Q67" s="25" t="s">
        <v>106</v>
      </c>
      <c r="R67" s="24" t="s">
        <v>106</v>
      </c>
      <c r="S67" s="26" t="s">
        <v>106</v>
      </c>
      <c r="T67" s="23" t="s">
        <v>106</v>
      </c>
      <c r="U67" s="23" t="s">
        <v>106</v>
      </c>
      <c r="V67" s="23" t="s">
        <v>106</v>
      </c>
      <c r="W67" s="23" t="s">
        <v>106</v>
      </c>
      <c r="X67" s="23" t="s">
        <v>106</v>
      </c>
      <c r="Y67" s="23" t="s">
        <v>106</v>
      </c>
      <c r="Z67" s="23" t="s">
        <v>106</v>
      </c>
      <c r="AA67" s="23" t="s">
        <v>106</v>
      </c>
      <c r="AB67" s="23" t="s">
        <v>106</v>
      </c>
      <c r="AC67" s="23" t="s">
        <v>106</v>
      </c>
      <c r="AD67" s="23" t="s">
        <v>106</v>
      </c>
      <c r="AE67" s="23" t="s">
        <v>106</v>
      </c>
      <c r="AF67" s="23" t="s">
        <v>106</v>
      </c>
      <c r="AG67" s="23" t="s">
        <v>106</v>
      </c>
      <c r="AH67" s="23" t="s">
        <v>106</v>
      </c>
      <c r="AI67" s="23" t="str">
        <f>AH67</f>
        <v>Yes</v>
      </c>
      <c r="AJ67" s="23" t="s">
        <v>106</v>
      </c>
      <c r="AK67" s="23" t="s">
        <v>106</v>
      </c>
      <c r="AL67" s="23" t="s">
        <v>106</v>
      </c>
      <c r="AM67" s="23" t="str">
        <f>AF67</f>
        <v>Yes</v>
      </c>
      <c r="AN67" s="23" t="s">
        <v>106</v>
      </c>
      <c r="AO67" s="23" t="s">
        <v>106</v>
      </c>
      <c r="AP67" s="23" t="s">
        <v>106</v>
      </c>
      <c r="AQ67" s="23" t="s">
        <v>106</v>
      </c>
      <c r="AR67" s="23" t="s">
        <v>106</v>
      </c>
      <c r="AS67" s="23" t="s">
        <v>106</v>
      </c>
      <c r="AT67" s="23" t="s">
        <v>106</v>
      </c>
      <c r="AU67" s="24" t="s">
        <v>106</v>
      </c>
      <c r="AV67" s="25" t="s">
        <v>106</v>
      </c>
      <c r="AW67" s="23" t="s">
        <v>106</v>
      </c>
      <c r="AX67" s="23" t="s">
        <v>106</v>
      </c>
      <c r="AY67" s="23" t="s">
        <v>106</v>
      </c>
      <c r="AZ67" s="24" t="s">
        <v>106</v>
      </c>
      <c r="BA67" s="23" t="s">
        <v>106</v>
      </c>
      <c r="BB67" s="23" t="s">
        <v>106</v>
      </c>
      <c r="BC67" s="23" t="s">
        <v>106</v>
      </c>
      <c r="BD67" s="23" t="s">
        <v>106</v>
      </c>
      <c r="BE67" s="23" t="s">
        <v>106</v>
      </c>
    </row>
    <row r="68" spans="1:57" x14ac:dyDescent="0.35">
      <c r="A68" s="99" t="s">
        <v>112</v>
      </c>
      <c r="C68" s="23" t="s">
        <v>106</v>
      </c>
      <c r="D68" s="23" t="s">
        <v>106</v>
      </c>
      <c r="E68" s="23" t="s">
        <v>106</v>
      </c>
      <c r="F68" s="23" t="s">
        <v>106</v>
      </c>
      <c r="G68" s="24" t="s">
        <v>106</v>
      </c>
      <c r="H68" s="25" t="s">
        <v>106</v>
      </c>
      <c r="I68" s="23" t="str">
        <f>IF(api_version=2,"Yes","Yes")</f>
        <v>Yes</v>
      </c>
      <c r="J68" s="24" t="s">
        <v>106</v>
      </c>
      <c r="K68" s="25" t="str">
        <f>IF(api_version=2,"Yes","No")</f>
        <v>Yes</v>
      </c>
      <c r="L68" s="23" t="s">
        <v>106</v>
      </c>
      <c r="M68" s="24" t="str">
        <f>IF(api_version=2,"Yes","No")</f>
        <v>Yes</v>
      </c>
      <c r="N68" s="26" t="str">
        <f>IF(api_version=2,"Yes","No")</f>
        <v>Yes</v>
      </c>
      <c r="O68" s="26" t="str">
        <f>IF(api_version=2,"Yes","No")</f>
        <v>Yes</v>
      </c>
      <c r="P68" s="24" t="s">
        <v>106</v>
      </c>
      <c r="Q68" s="25" t="s">
        <v>106</v>
      </c>
      <c r="R68" s="24" t="s">
        <v>106</v>
      </c>
      <c r="S68" s="48" t="s">
        <v>106</v>
      </c>
      <c r="T68" s="23" t="s">
        <v>106</v>
      </c>
      <c r="U68" s="23" t="s">
        <v>106</v>
      </c>
      <c r="V68" s="23" t="s">
        <v>106</v>
      </c>
      <c r="W68" s="23" t="s">
        <v>106</v>
      </c>
      <c r="X68" s="23" t="str">
        <f t="shared" ref="X68:Z68" si="50">IF(api_version=2,"No","No")</f>
        <v>No</v>
      </c>
      <c r="Y68" s="23" t="str">
        <f t="shared" si="50"/>
        <v>No</v>
      </c>
      <c r="Z68" s="23" t="str">
        <f t="shared" si="50"/>
        <v>No</v>
      </c>
      <c r="AA68" s="23" t="s">
        <v>106</v>
      </c>
      <c r="AB68" s="23" t="s">
        <v>106</v>
      </c>
      <c r="AC68" s="23" t="s">
        <v>107</v>
      </c>
      <c r="AD68" s="23" t="s">
        <v>106</v>
      </c>
      <c r="AE68" s="23" t="str">
        <f t="shared" ref="AE68" si="51">IF(api_version=2,"No","No")</f>
        <v>No</v>
      </c>
      <c r="AF68" s="23" t="s">
        <v>106</v>
      </c>
      <c r="AG68" s="23" t="s">
        <v>106</v>
      </c>
      <c r="AH68" s="23" t="s">
        <v>106</v>
      </c>
      <c r="AI68" s="23" t="str">
        <f>AH68</f>
        <v>Yes</v>
      </c>
      <c r="AJ68" s="23" t="s">
        <v>106</v>
      </c>
      <c r="AK68" s="23" t="s">
        <v>106</v>
      </c>
      <c r="AL68" s="23" t="s">
        <v>106</v>
      </c>
      <c r="AM68" s="23" t="str">
        <f>AF68</f>
        <v>Yes</v>
      </c>
      <c r="AN68" s="23" t="s">
        <v>107</v>
      </c>
      <c r="AO68" s="23" t="s">
        <v>106</v>
      </c>
      <c r="AP68" s="23" t="s">
        <v>107</v>
      </c>
      <c r="AQ68" s="23" t="s">
        <v>106</v>
      </c>
      <c r="AR68" s="23" t="str">
        <f t="shared" ref="AR68" si="52">IF(api_version=2,"No","No")</f>
        <v>No</v>
      </c>
      <c r="AS68" s="23" t="s">
        <v>106</v>
      </c>
      <c r="AT68" s="49" t="s">
        <v>106</v>
      </c>
      <c r="AU68" s="24" t="s">
        <v>106</v>
      </c>
      <c r="AV68" s="25" t="s">
        <v>106</v>
      </c>
      <c r="AW68" s="23" t="s">
        <v>107</v>
      </c>
      <c r="AX68" s="23" t="s">
        <v>106</v>
      </c>
      <c r="AY68" s="23" t="s">
        <v>106</v>
      </c>
      <c r="AZ68" s="24" t="s">
        <v>107</v>
      </c>
      <c r="BA68" s="23" t="str">
        <f>IF(api_version=2,"Yes","Yes")</f>
        <v>Yes</v>
      </c>
      <c r="BB68" s="23" t="s">
        <v>106</v>
      </c>
      <c r="BC68" s="23" t="str">
        <f t="shared" ref="BC68" si="53">IF(api_version=2,"No","No")</f>
        <v>No</v>
      </c>
      <c r="BD68" s="23" t="s">
        <v>106</v>
      </c>
      <c r="BE68" s="23" t="s">
        <v>106</v>
      </c>
    </row>
    <row r="69" spans="1:57" x14ac:dyDescent="0.35">
      <c r="A69" s="87" t="str">
        <f>IF(api_version=2,"country","Address/Country")</f>
        <v>country</v>
      </c>
      <c r="C69" s="23" t="s">
        <v>106</v>
      </c>
      <c r="D69" s="23" t="s">
        <v>106</v>
      </c>
      <c r="E69" s="23" t="s">
        <v>106</v>
      </c>
      <c r="F69" s="23" t="str">
        <f>IF(api_version=2,"Yes","No")</f>
        <v>Yes</v>
      </c>
      <c r="G69" s="24" t="s">
        <v>106</v>
      </c>
      <c r="H69" s="25" t="s">
        <v>106</v>
      </c>
      <c r="I69" s="23" t="str">
        <f>IF(api_version=2,"Yes","Yes")</f>
        <v>Yes</v>
      </c>
      <c r="J69" s="24" t="s">
        <v>107</v>
      </c>
      <c r="K69" s="25" t="s">
        <v>107</v>
      </c>
      <c r="L69" s="23" t="s">
        <v>106</v>
      </c>
      <c r="M69" s="24" t="s">
        <v>106</v>
      </c>
      <c r="N69" s="26" t="s">
        <v>106</v>
      </c>
      <c r="O69" s="26" t="s">
        <v>106</v>
      </c>
      <c r="P69" s="24" t="s">
        <v>107</v>
      </c>
      <c r="Q69" s="25" t="s">
        <v>107</v>
      </c>
      <c r="R69" s="24" t="s">
        <v>106</v>
      </c>
      <c r="S69" s="25" t="s">
        <v>107</v>
      </c>
      <c r="T69" s="23" t="s">
        <v>106</v>
      </c>
      <c r="U69" s="23" t="s">
        <v>106</v>
      </c>
      <c r="V69" s="23" t="s">
        <v>107</v>
      </c>
      <c r="W69" s="23" t="s">
        <v>106</v>
      </c>
      <c r="X69" s="23" t="s">
        <v>106</v>
      </c>
      <c r="Y69" s="23" t="s">
        <v>106</v>
      </c>
      <c r="Z69" s="23" t="s">
        <v>106</v>
      </c>
      <c r="AA69" s="23" t="s">
        <v>106</v>
      </c>
      <c r="AB69" s="23" t="s">
        <v>106</v>
      </c>
      <c r="AC69" s="23" t="s">
        <v>107</v>
      </c>
      <c r="AD69" s="23" t="s">
        <v>106</v>
      </c>
      <c r="AE69" s="23" t="s">
        <v>106</v>
      </c>
      <c r="AF69" s="23" t="s">
        <v>106</v>
      </c>
      <c r="AG69" s="23" t="s">
        <v>106</v>
      </c>
      <c r="AH69" s="23" t="s">
        <v>106</v>
      </c>
      <c r="AI69" s="23" t="str">
        <f>AH69</f>
        <v>Yes</v>
      </c>
      <c r="AJ69" s="23" t="s">
        <v>106</v>
      </c>
      <c r="AK69" s="23" t="s">
        <v>106</v>
      </c>
      <c r="AL69" s="23" t="s">
        <v>106</v>
      </c>
      <c r="AM69" s="23" t="str">
        <f>AF69</f>
        <v>Yes</v>
      </c>
      <c r="AN69" s="23" t="s">
        <v>107</v>
      </c>
      <c r="AO69" s="23" t="s">
        <v>106</v>
      </c>
      <c r="AP69" s="23" t="s">
        <v>107</v>
      </c>
      <c r="AQ69" s="23" t="s">
        <v>106</v>
      </c>
      <c r="AR69" s="23" t="s">
        <v>107</v>
      </c>
      <c r="AS69" s="23" t="s">
        <v>106</v>
      </c>
      <c r="AT69" s="23" t="s">
        <v>106</v>
      </c>
      <c r="AU69" s="24" t="s">
        <v>106</v>
      </c>
      <c r="AV69" s="25" t="s">
        <v>106</v>
      </c>
      <c r="AW69" s="23" t="s">
        <v>106</v>
      </c>
      <c r="AX69" s="23" t="s">
        <v>106</v>
      </c>
      <c r="AY69" s="23" t="s">
        <v>106</v>
      </c>
      <c r="AZ69" s="24" t="s">
        <v>106</v>
      </c>
      <c r="BA69" s="23" t="s">
        <v>106</v>
      </c>
      <c r="BB69" s="23" t="s">
        <v>106</v>
      </c>
      <c r="BC69" s="23" t="s">
        <v>106</v>
      </c>
      <c r="BD69" s="23" t="s">
        <v>106</v>
      </c>
      <c r="BE69" s="23" t="s">
        <v>107</v>
      </c>
    </row>
    <row r="70" spans="1:57" x14ac:dyDescent="0.35">
      <c r="A70" s="87" t="str">
        <f>IF(api_version=2,"telephone","Telephone")</f>
        <v>telephone</v>
      </c>
      <c r="C70" s="23" t="s">
        <v>106</v>
      </c>
      <c r="D70" s="23" t="s">
        <v>106</v>
      </c>
      <c r="E70" s="23" t="s">
        <v>106</v>
      </c>
      <c r="F70" s="23" t="s">
        <v>106</v>
      </c>
      <c r="G70" s="24" t="s">
        <v>106</v>
      </c>
      <c r="H70" s="25" t="s">
        <v>106</v>
      </c>
      <c r="I70" s="23" t="s">
        <v>106</v>
      </c>
      <c r="J70" s="24" t="s">
        <v>106</v>
      </c>
      <c r="K70" s="25" t="s">
        <v>107</v>
      </c>
      <c r="L70" s="23" t="s">
        <v>106</v>
      </c>
      <c r="M70" s="24" t="s">
        <v>106</v>
      </c>
      <c r="N70" s="26" t="s">
        <v>106</v>
      </c>
      <c r="O70" s="26" t="s">
        <v>106</v>
      </c>
      <c r="P70" s="24" t="s">
        <v>106</v>
      </c>
      <c r="Q70" s="25" t="s">
        <v>106</v>
      </c>
      <c r="R70" s="24" t="s">
        <v>106</v>
      </c>
      <c r="S70" s="26" t="s">
        <v>106</v>
      </c>
      <c r="T70" s="23" t="s">
        <v>106</v>
      </c>
      <c r="U70" s="28" t="s">
        <v>109</v>
      </c>
      <c r="V70" s="23" t="s">
        <v>106</v>
      </c>
      <c r="W70" s="23" t="s">
        <v>106</v>
      </c>
      <c r="X70" s="23" t="s">
        <v>106</v>
      </c>
      <c r="Y70" s="23" t="s">
        <v>106</v>
      </c>
      <c r="Z70" s="23" t="s">
        <v>106</v>
      </c>
      <c r="AA70" s="23" t="s">
        <v>106</v>
      </c>
      <c r="AB70" s="23" t="s">
        <v>106</v>
      </c>
      <c r="AC70" s="23" t="s">
        <v>106</v>
      </c>
      <c r="AD70" s="23" t="s">
        <v>106</v>
      </c>
      <c r="AE70" s="23" t="s">
        <v>106</v>
      </c>
      <c r="AF70" s="23" t="s">
        <v>106</v>
      </c>
      <c r="AG70" s="23" t="s">
        <v>106</v>
      </c>
      <c r="AH70" s="23" t="s">
        <v>106</v>
      </c>
      <c r="AI70" s="23" t="str">
        <f>AH70</f>
        <v>Yes</v>
      </c>
      <c r="AJ70" s="23" t="s">
        <v>106</v>
      </c>
      <c r="AK70" s="23" t="s">
        <v>106</v>
      </c>
      <c r="AL70" s="23" t="s">
        <v>106</v>
      </c>
      <c r="AM70" s="23" t="str">
        <f>AF70</f>
        <v>Yes</v>
      </c>
      <c r="AN70" s="23" t="s">
        <v>106</v>
      </c>
      <c r="AO70" s="23" t="s">
        <v>106</v>
      </c>
      <c r="AP70" s="23" t="s">
        <v>106</v>
      </c>
      <c r="AQ70" s="23" t="s">
        <v>107</v>
      </c>
      <c r="AR70" s="23" t="s">
        <v>106</v>
      </c>
      <c r="AS70" s="23" t="s">
        <v>106</v>
      </c>
      <c r="AT70" s="23" t="s">
        <v>106</v>
      </c>
      <c r="AU70" s="24" t="s">
        <v>107</v>
      </c>
      <c r="AV70" s="25" t="s">
        <v>107</v>
      </c>
      <c r="AW70" s="23" t="s">
        <v>107</v>
      </c>
      <c r="AX70" s="23" t="s">
        <v>106</v>
      </c>
      <c r="AY70" s="23" t="s">
        <v>106</v>
      </c>
      <c r="AZ70" s="24" t="s">
        <v>106</v>
      </c>
      <c r="BA70" s="23" t="s">
        <v>106</v>
      </c>
      <c r="BB70" s="23" t="s">
        <v>106</v>
      </c>
      <c r="BC70" s="23" t="s">
        <v>106</v>
      </c>
      <c r="BD70" s="23" t="s">
        <v>106</v>
      </c>
      <c r="BE70" s="23" t="s">
        <v>106</v>
      </c>
    </row>
    <row r="71" spans="1:57" x14ac:dyDescent="0.35">
      <c r="A71" s="102"/>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row>
    <row r="72" spans="1:57" x14ac:dyDescent="0.35">
      <c r="A72" s="103" t="str">
        <f>CONCATENATE(IF(api_version=2,"otherAddresses","OtherAddresses")," [array]")</f>
        <v>otherAddresses [array]</v>
      </c>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row>
    <row r="73" spans="1:57" x14ac:dyDescent="0.35">
      <c r="A73" s="87" t="str">
        <f>IF(api_version=2,"simpleValue","Address/SimpleValue")</f>
        <v>simpleValue</v>
      </c>
      <c r="C73" s="23" t="s">
        <v>106</v>
      </c>
      <c r="D73" s="23" t="s">
        <v>106</v>
      </c>
      <c r="E73" s="23" t="s">
        <v>107</v>
      </c>
      <c r="F73" s="23" t="s">
        <v>106</v>
      </c>
      <c r="G73" s="24" t="s">
        <v>106</v>
      </c>
      <c r="H73" s="25" t="s">
        <v>106</v>
      </c>
      <c r="I73" s="23" t="s">
        <v>106</v>
      </c>
      <c r="J73" s="24" t="s">
        <v>107</v>
      </c>
      <c r="K73" s="25" t="s">
        <v>107</v>
      </c>
      <c r="L73" s="23" t="s">
        <v>107</v>
      </c>
      <c r="M73" s="24" t="s">
        <v>106</v>
      </c>
      <c r="N73" s="26" t="s">
        <v>106</v>
      </c>
      <c r="O73" s="26" t="s">
        <v>106</v>
      </c>
      <c r="P73" s="24" t="s">
        <v>106</v>
      </c>
      <c r="Q73" s="25" t="s">
        <v>106</v>
      </c>
      <c r="R73" s="24" t="s">
        <v>106</v>
      </c>
      <c r="S73" s="25" t="s">
        <v>107</v>
      </c>
      <c r="T73" s="23" t="s">
        <v>106</v>
      </c>
      <c r="U73" s="23" t="s">
        <v>106</v>
      </c>
      <c r="V73" s="23" t="s">
        <v>106</v>
      </c>
      <c r="W73" s="23" t="s">
        <v>106</v>
      </c>
      <c r="X73" s="23" t="s">
        <v>106</v>
      </c>
      <c r="Y73" s="23" t="s">
        <v>107</v>
      </c>
      <c r="Z73" s="23" t="s">
        <v>107</v>
      </c>
      <c r="AA73" s="23" t="s">
        <v>107</v>
      </c>
      <c r="AB73" s="23" t="s">
        <v>107</v>
      </c>
      <c r="AC73" s="23" t="s">
        <v>106</v>
      </c>
      <c r="AD73" s="23" t="s">
        <v>107</v>
      </c>
      <c r="AE73" s="23" t="s">
        <v>106</v>
      </c>
      <c r="AF73" s="23" t="s">
        <v>106</v>
      </c>
      <c r="AG73" s="23" t="s">
        <v>106</v>
      </c>
      <c r="AH73" s="23" t="s">
        <v>106</v>
      </c>
      <c r="AI73" s="23" t="str">
        <f>AH73</f>
        <v>Yes</v>
      </c>
      <c r="AJ73" s="23" t="s">
        <v>106</v>
      </c>
      <c r="AK73" s="23" t="s">
        <v>107</v>
      </c>
      <c r="AL73" s="23" t="s">
        <v>107</v>
      </c>
      <c r="AM73" s="23" t="str">
        <f>AF73</f>
        <v>Yes</v>
      </c>
      <c r="AN73" s="23" t="s">
        <v>107</v>
      </c>
      <c r="AO73" s="23" t="s">
        <v>106</v>
      </c>
      <c r="AP73" s="23" t="s">
        <v>107</v>
      </c>
      <c r="AQ73" s="23" t="s">
        <v>107</v>
      </c>
      <c r="AR73" s="23" t="s">
        <v>106</v>
      </c>
      <c r="AS73" s="23" t="s">
        <v>106</v>
      </c>
      <c r="AT73" s="23" t="s">
        <v>107</v>
      </c>
      <c r="AU73" s="24" t="s">
        <v>106</v>
      </c>
      <c r="AV73" s="25" t="s">
        <v>107</v>
      </c>
      <c r="AW73" s="23" t="s">
        <v>107</v>
      </c>
      <c r="AX73" s="23" t="s">
        <v>106</v>
      </c>
      <c r="AY73" s="23" t="s">
        <v>106</v>
      </c>
      <c r="AZ73" s="24" t="s">
        <v>106</v>
      </c>
      <c r="BA73" s="23" t="s">
        <v>107</v>
      </c>
      <c r="BB73" s="23" t="s">
        <v>107</v>
      </c>
      <c r="BC73" s="23" t="s">
        <v>107</v>
      </c>
      <c r="BD73" s="23" t="s">
        <v>106</v>
      </c>
      <c r="BE73" s="23" t="s">
        <v>106</v>
      </c>
    </row>
    <row r="74" spans="1:57" x14ac:dyDescent="0.35">
      <c r="A74" s="99" t="s">
        <v>151</v>
      </c>
      <c r="C74" s="23" t="s">
        <v>106</v>
      </c>
      <c r="D74" s="23" t="s">
        <v>106</v>
      </c>
      <c r="E74" s="23" t="s">
        <v>107</v>
      </c>
      <c r="F74" s="23" t="s">
        <v>106</v>
      </c>
      <c r="G74" s="24" t="s">
        <v>106</v>
      </c>
      <c r="H74" s="25" t="s">
        <v>106</v>
      </c>
      <c r="I74" s="23" t="str">
        <f>IF(api_version=2,"Yes","No")</f>
        <v>Yes</v>
      </c>
      <c r="J74" s="24" t="s">
        <v>107</v>
      </c>
      <c r="K74" s="25" t="s">
        <v>107</v>
      </c>
      <c r="L74" s="23" t="s">
        <v>107</v>
      </c>
      <c r="M74" s="24" t="s">
        <v>106</v>
      </c>
      <c r="N74" s="26" t="s">
        <v>106</v>
      </c>
      <c r="O74" s="26" t="s">
        <v>106</v>
      </c>
      <c r="P74" s="24" t="str">
        <f t="shared" ref="P74:Q74" si="54">IF(api_version=2,"No","No")</f>
        <v>No</v>
      </c>
      <c r="Q74" s="25" t="str">
        <f t="shared" si="54"/>
        <v>No</v>
      </c>
      <c r="R74" s="24" t="s">
        <v>106</v>
      </c>
      <c r="S74" s="25" t="s">
        <v>107</v>
      </c>
      <c r="T74" s="23" t="s">
        <v>106</v>
      </c>
      <c r="U74" s="23" t="s">
        <v>106</v>
      </c>
      <c r="V74" s="23" t="s">
        <v>106</v>
      </c>
      <c r="W74" s="23" t="s">
        <v>106</v>
      </c>
      <c r="X74" s="23" t="str">
        <f t="shared" ref="X74" si="55">IF(api_version=2,"No","No")</f>
        <v>No</v>
      </c>
      <c r="Y74" s="23" t="s">
        <v>107</v>
      </c>
      <c r="Z74" s="23" t="s">
        <v>107</v>
      </c>
      <c r="AA74" s="23" t="s">
        <v>107</v>
      </c>
      <c r="AB74" s="23" t="s">
        <v>107</v>
      </c>
      <c r="AC74" s="23" t="s">
        <v>107</v>
      </c>
      <c r="AD74" s="23" t="s">
        <v>107</v>
      </c>
      <c r="AE74" s="23" t="str">
        <f t="shared" ref="AE74" si="56">IF(api_version=2,"No","No")</f>
        <v>No</v>
      </c>
      <c r="AF74" s="23" t="s">
        <v>106</v>
      </c>
      <c r="AG74" s="23" t="s">
        <v>106</v>
      </c>
      <c r="AH74" s="23" t="s">
        <v>106</v>
      </c>
      <c r="AI74" s="23" t="str">
        <f>AH74</f>
        <v>Yes</v>
      </c>
      <c r="AJ74" s="23" t="s">
        <v>106</v>
      </c>
      <c r="AK74" s="23" t="s">
        <v>107</v>
      </c>
      <c r="AL74" s="23" t="str">
        <f t="shared" ref="AL74" si="57">IF(api_version=2,"No","No")</f>
        <v>No</v>
      </c>
      <c r="AM74" s="23" t="str">
        <f>AF74</f>
        <v>Yes</v>
      </c>
      <c r="AN74" s="23" t="s">
        <v>107</v>
      </c>
      <c r="AO74" s="23" t="s">
        <v>106</v>
      </c>
      <c r="AP74" s="23" t="s">
        <v>107</v>
      </c>
      <c r="AQ74" s="23" t="s">
        <v>107</v>
      </c>
      <c r="AR74" s="23" t="str">
        <f t="shared" ref="AR74" si="58">IF(api_version=2,"No","No")</f>
        <v>No</v>
      </c>
      <c r="AS74" s="23" t="s">
        <v>106</v>
      </c>
      <c r="AT74" s="23" t="s">
        <v>107</v>
      </c>
      <c r="AU74" s="24" t="s">
        <v>106</v>
      </c>
      <c r="AV74" s="25" t="s">
        <v>107</v>
      </c>
      <c r="AW74" s="23" t="s">
        <v>107</v>
      </c>
      <c r="AX74" s="23" t="s">
        <v>106</v>
      </c>
      <c r="AY74" s="23" t="s">
        <v>106</v>
      </c>
      <c r="AZ74" s="24" t="s">
        <v>107</v>
      </c>
      <c r="BA74" s="23" t="s">
        <v>107</v>
      </c>
      <c r="BB74" s="23" t="s">
        <v>107</v>
      </c>
      <c r="BC74" s="23" t="s">
        <v>107</v>
      </c>
      <c r="BD74" s="23" t="s">
        <v>106</v>
      </c>
      <c r="BE74" s="23" t="s">
        <v>106</v>
      </c>
    </row>
    <row r="75" spans="1:57" x14ac:dyDescent="0.35">
      <c r="A75" s="87" t="str">
        <f>IF(api_version=2,"country","Address/Country")</f>
        <v>country</v>
      </c>
      <c r="C75" s="23" t="s">
        <v>106</v>
      </c>
      <c r="D75" s="23" t="s">
        <v>106</v>
      </c>
      <c r="E75" s="23" t="s">
        <v>107</v>
      </c>
      <c r="F75" s="23" t="s">
        <v>106</v>
      </c>
      <c r="G75" s="24" t="s">
        <v>107</v>
      </c>
      <c r="H75" s="25" t="s">
        <v>107</v>
      </c>
      <c r="I75" s="23" t="s">
        <v>107</v>
      </c>
      <c r="J75" s="24" t="s">
        <v>107</v>
      </c>
      <c r="K75" s="25" t="s">
        <v>107</v>
      </c>
      <c r="L75" s="23" t="s">
        <v>107</v>
      </c>
      <c r="M75" s="24" t="s">
        <v>106</v>
      </c>
      <c r="N75" s="26" t="s">
        <v>106</v>
      </c>
      <c r="O75" s="26" t="s">
        <v>106</v>
      </c>
      <c r="P75" s="24" t="s">
        <v>107</v>
      </c>
      <c r="Q75" s="25" t="s">
        <v>106</v>
      </c>
      <c r="R75" s="24" t="s">
        <v>107</v>
      </c>
      <c r="S75" s="25" t="s">
        <v>107</v>
      </c>
      <c r="T75" s="23" t="s">
        <v>106</v>
      </c>
      <c r="U75" s="23" t="s">
        <v>106</v>
      </c>
      <c r="V75" s="23" t="s">
        <v>107</v>
      </c>
      <c r="W75" s="23" t="s">
        <v>106</v>
      </c>
      <c r="X75" s="23" t="s">
        <v>106</v>
      </c>
      <c r="Y75" s="23" t="s">
        <v>107</v>
      </c>
      <c r="Z75" s="23" t="s">
        <v>107</v>
      </c>
      <c r="AA75" s="23" t="s">
        <v>107</v>
      </c>
      <c r="AB75" s="23" t="s">
        <v>107</v>
      </c>
      <c r="AC75" s="23" t="s">
        <v>107</v>
      </c>
      <c r="AD75" s="23" t="s">
        <v>107</v>
      </c>
      <c r="AE75" s="23" t="s">
        <v>106</v>
      </c>
      <c r="AF75" s="23" t="s">
        <v>106</v>
      </c>
      <c r="AG75" s="23" t="s">
        <v>106</v>
      </c>
      <c r="AH75" s="23" t="s">
        <v>106</v>
      </c>
      <c r="AI75" s="23" t="str">
        <f>AH75</f>
        <v>Yes</v>
      </c>
      <c r="AJ75" s="23" t="s">
        <v>106</v>
      </c>
      <c r="AK75" s="23" t="s">
        <v>107</v>
      </c>
      <c r="AL75" s="23" t="s">
        <v>107</v>
      </c>
      <c r="AM75" s="23" t="str">
        <f>AF75</f>
        <v>Yes</v>
      </c>
      <c r="AN75" s="23" t="s">
        <v>107</v>
      </c>
      <c r="AO75" s="23" t="s">
        <v>106</v>
      </c>
      <c r="AP75" s="23" t="s">
        <v>107</v>
      </c>
      <c r="AQ75" s="23" t="s">
        <v>107</v>
      </c>
      <c r="AR75" s="23" t="s">
        <v>107</v>
      </c>
      <c r="AS75" s="23" t="s">
        <v>106</v>
      </c>
      <c r="AT75" s="23" t="s">
        <v>107</v>
      </c>
      <c r="AU75" s="24" t="s">
        <v>106</v>
      </c>
      <c r="AV75" s="25" t="s">
        <v>107</v>
      </c>
      <c r="AW75" s="23" t="s">
        <v>107</v>
      </c>
      <c r="AX75" s="23" t="s">
        <v>107</v>
      </c>
      <c r="AY75" s="23" t="s">
        <v>106</v>
      </c>
      <c r="AZ75" s="24" t="s">
        <v>106</v>
      </c>
      <c r="BA75" s="23" t="s">
        <v>107</v>
      </c>
      <c r="BB75" s="23" t="s">
        <v>107</v>
      </c>
      <c r="BC75" s="23" t="s">
        <v>107</v>
      </c>
      <c r="BD75" s="23" t="s">
        <v>106</v>
      </c>
      <c r="BE75" s="23" t="s">
        <v>107</v>
      </c>
    </row>
    <row r="76" spans="1:57" x14ac:dyDescent="0.35">
      <c r="A76" s="87" t="str">
        <f>IF(api_version=2,"telephone","Telephone")</f>
        <v>telephone</v>
      </c>
      <c r="C76" s="23" t="s">
        <v>107</v>
      </c>
      <c r="D76" s="23" t="s">
        <v>106</v>
      </c>
      <c r="E76" s="23" t="s">
        <v>107</v>
      </c>
      <c r="F76" s="23" t="s">
        <v>106</v>
      </c>
      <c r="G76" s="24" t="s">
        <v>107</v>
      </c>
      <c r="H76" s="25" t="s">
        <v>107</v>
      </c>
      <c r="I76" s="23" t="str">
        <f>IF(api_version=2,"Yes","No")</f>
        <v>Yes</v>
      </c>
      <c r="J76" s="24" t="s">
        <v>107</v>
      </c>
      <c r="K76" s="25" t="s">
        <v>107</v>
      </c>
      <c r="L76" s="23" t="s">
        <v>107</v>
      </c>
      <c r="M76" s="24" t="s">
        <v>107</v>
      </c>
      <c r="N76" s="26" t="s">
        <v>107</v>
      </c>
      <c r="O76" s="26" t="s">
        <v>107</v>
      </c>
      <c r="P76" s="24" t="s">
        <v>107</v>
      </c>
      <c r="Q76" s="25" t="s">
        <v>107</v>
      </c>
      <c r="R76" s="24" t="s">
        <v>106</v>
      </c>
      <c r="S76" s="25" t="s">
        <v>107</v>
      </c>
      <c r="T76" s="23" t="s">
        <v>106</v>
      </c>
      <c r="U76" s="28" t="s">
        <v>109</v>
      </c>
      <c r="V76" s="23" t="s">
        <v>107</v>
      </c>
      <c r="W76" s="23" t="s">
        <v>107</v>
      </c>
      <c r="X76" s="23" t="s">
        <v>107</v>
      </c>
      <c r="Y76" s="23" t="s">
        <v>107</v>
      </c>
      <c r="Z76" s="23" t="s">
        <v>107</v>
      </c>
      <c r="AA76" s="23" t="s">
        <v>107</v>
      </c>
      <c r="AB76" s="23" t="s">
        <v>107</v>
      </c>
      <c r="AC76" s="23" t="s">
        <v>107</v>
      </c>
      <c r="AD76" s="23" t="s">
        <v>107</v>
      </c>
      <c r="AE76" s="23" t="s">
        <v>106</v>
      </c>
      <c r="AF76" s="23" t="s">
        <v>106</v>
      </c>
      <c r="AG76" s="23" t="s">
        <v>106</v>
      </c>
      <c r="AH76" s="23" t="s">
        <v>106</v>
      </c>
      <c r="AI76" s="23" t="str">
        <f>AH76</f>
        <v>Yes</v>
      </c>
      <c r="AJ76" s="23" t="s">
        <v>106</v>
      </c>
      <c r="AK76" s="23" t="s">
        <v>107</v>
      </c>
      <c r="AL76" s="23" t="s">
        <v>107</v>
      </c>
      <c r="AM76" s="23" t="str">
        <f>AF76</f>
        <v>Yes</v>
      </c>
      <c r="AN76" s="23" t="s">
        <v>107</v>
      </c>
      <c r="AO76" s="23" t="s">
        <v>107</v>
      </c>
      <c r="AP76" s="23" t="s">
        <v>107</v>
      </c>
      <c r="AQ76" s="23" t="s">
        <v>107</v>
      </c>
      <c r="AR76" s="23" t="s">
        <v>107</v>
      </c>
      <c r="AS76" s="23" t="s">
        <v>106</v>
      </c>
      <c r="AT76" s="23" t="s">
        <v>107</v>
      </c>
      <c r="AU76" s="24" t="s">
        <v>107</v>
      </c>
      <c r="AV76" s="25" t="s">
        <v>107</v>
      </c>
      <c r="AW76" s="23" t="s">
        <v>107</v>
      </c>
      <c r="AX76" s="23" t="s">
        <v>107</v>
      </c>
      <c r="AY76" s="23" t="s">
        <v>106</v>
      </c>
      <c r="AZ76" s="24" t="s">
        <v>107</v>
      </c>
      <c r="BA76" s="23" t="s">
        <v>107</v>
      </c>
      <c r="BB76" s="23" t="s">
        <v>107</v>
      </c>
      <c r="BC76" s="23" t="s">
        <v>107</v>
      </c>
      <c r="BD76" s="23" t="s">
        <v>106</v>
      </c>
      <c r="BE76" s="23" t="s">
        <v>106</v>
      </c>
    </row>
    <row r="77" spans="1:57" x14ac:dyDescent="0.35">
      <c r="A77" s="102"/>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row>
    <row r="78" spans="1:57" x14ac:dyDescent="0.35">
      <c r="A78" s="103" t="str">
        <f>CONCATENATE(IF(api_version=2,"previousAddresses","PreviousAddresses")," [array]")</f>
        <v>previousAddresses [array]</v>
      </c>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row>
    <row r="79" spans="1:57" x14ac:dyDescent="0.35">
      <c r="A79" s="87" t="str">
        <f>IF(api_version=2,"simpleValue","Address/SimpleValue")</f>
        <v>simpleValue</v>
      </c>
      <c r="C79" s="23" t="s">
        <v>107</v>
      </c>
      <c r="D79" s="23" t="s">
        <v>107</v>
      </c>
      <c r="E79" s="23" t="s">
        <v>106</v>
      </c>
      <c r="F79" s="23" t="s">
        <v>106</v>
      </c>
      <c r="G79" s="24" t="s">
        <v>106</v>
      </c>
      <c r="H79" s="25" t="s">
        <v>107</v>
      </c>
      <c r="I79" s="23" t="s">
        <v>107</v>
      </c>
      <c r="J79" s="24" t="s">
        <v>107</v>
      </c>
      <c r="K79" s="25" t="s">
        <v>107</v>
      </c>
      <c r="L79" s="23" t="s">
        <v>107</v>
      </c>
      <c r="M79" s="24" t="s">
        <v>107</v>
      </c>
      <c r="N79" s="26" t="s">
        <v>107</v>
      </c>
      <c r="O79" s="26" t="s">
        <v>107</v>
      </c>
      <c r="P79" s="24" t="s">
        <v>107</v>
      </c>
      <c r="Q79" s="25" t="s">
        <v>107</v>
      </c>
      <c r="R79" s="24" t="s">
        <v>107</v>
      </c>
      <c r="S79" s="25" t="s">
        <v>107</v>
      </c>
      <c r="T79" s="23" t="s">
        <v>106</v>
      </c>
      <c r="U79" s="23" t="s">
        <v>106</v>
      </c>
      <c r="V79" s="23" t="s">
        <v>107</v>
      </c>
      <c r="W79" s="23" t="s">
        <v>107</v>
      </c>
      <c r="X79" s="23" t="s">
        <v>106</v>
      </c>
      <c r="Y79" s="23" t="s">
        <v>107</v>
      </c>
      <c r="Z79" s="23" t="s">
        <v>107</v>
      </c>
      <c r="AA79" s="23" t="s">
        <v>106</v>
      </c>
      <c r="AB79" s="23" t="s">
        <v>107</v>
      </c>
      <c r="AC79" s="23" t="s">
        <v>107</v>
      </c>
      <c r="AD79" s="23" t="s">
        <v>106</v>
      </c>
      <c r="AE79" s="23" t="s">
        <v>106</v>
      </c>
      <c r="AF79" s="23" t="s">
        <v>107</v>
      </c>
      <c r="AG79" s="23" t="s">
        <v>107</v>
      </c>
      <c r="AH79" s="23" t="s">
        <v>106</v>
      </c>
      <c r="AI79" s="23" t="str">
        <f>AH79</f>
        <v>Yes</v>
      </c>
      <c r="AJ79" s="23" t="s">
        <v>106</v>
      </c>
      <c r="AK79" s="23" t="s">
        <v>107</v>
      </c>
      <c r="AL79" s="23" t="s">
        <v>106</v>
      </c>
      <c r="AM79" s="23" t="str">
        <f>AF79</f>
        <v>No</v>
      </c>
      <c r="AN79" s="23" t="s">
        <v>107</v>
      </c>
      <c r="AO79" s="23" t="s">
        <v>107</v>
      </c>
      <c r="AP79" s="23" t="s">
        <v>107</v>
      </c>
      <c r="AQ79" s="23" t="s">
        <v>107</v>
      </c>
      <c r="AR79" s="23" t="s">
        <v>107</v>
      </c>
      <c r="AS79" s="23" t="s">
        <v>106</v>
      </c>
      <c r="AT79" s="23" t="s">
        <v>107</v>
      </c>
      <c r="AU79" s="24" t="s">
        <v>106</v>
      </c>
      <c r="AV79" s="25" t="s">
        <v>106</v>
      </c>
      <c r="AW79" s="23" t="s">
        <v>107</v>
      </c>
      <c r="AX79" s="23" t="s">
        <v>107</v>
      </c>
      <c r="AY79" s="23" t="s">
        <v>107</v>
      </c>
      <c r="AZ79" s="24" t="s">
        <v>107</v>
      </c>
      <c r="BA79" s="23" t="s">
        <v>107</v>
      </c>
      <c r="BB79" s="23" t="s">
        <v>107</v>
      </c>
      <c r="BC79" s="23" t="s">
        <v>107</v>
      </c>
      <c r="BD79" s="23" t="s">
        <v>107</v>
      </c>
      <c r="BE79" s="23" t="s">
        <v>107</v>
      </c>
    </row>
    <row r="80" spans="1:57" x14ac:dyDescent="0.35">
      <c r="A80" s="99" t="s">
        <v>152</v>
      </c>
      <c r="C80" s="23" t="s">
        <v>107</v>
      </c>
      <c r="D80" s="23" t="s">
        <v>107</v>
      </c>
      <c r="E80" s="23" t="s">
        <v>106</v>
      </c>
      <c r="F80" s="23" t="s">
        <v>106</v>
      </c>
      <c r="G80" s="24" t="s">
        <v>106</v>
      </c>
      <c r="H80" s="25" t="s">
        <v>107</v>
      </c>
      <c r="I80" s="23" t="s">
        <v>107</v>
      </c>
      <c r="J80" s="24" t="s">
        <v>107</v>
      </c>
      <c r="K80" s="25" t="s">
        <v>107</v>
      </c>
      <c r="L80" s="23" t="s">
        <v>107</v>
      </c>
      <c r="M80" s="24" t="s">
        <v>107</v>
      </c>
      <c r="N80" s="26" t="s">
        <v>107</v>
      </c>
      <c r="O80" s="26" t="s">
        <v>107</v>
      </c>
      <c r="P80" s="24" t="s">
        <v>107</v>
      </c>
      <c r="Q80" s="25" t="s">
        <v>107</v>
      </c>
      <c r="R80" s="24" t="s">
        <v>107</v>
      </c>
      <c r="S80" s="25" t="s">
        <v>107</v>
      </c>
      <c r="T80" s="23" t="s">
        <v>106</v>
      </c>
      <c r="U80" s="23" t="s">
        <v>106</v>
      </c>
      <c r="V80" s="23" t="s">
        <v>107</v>
      </c>
      <c r="W80" s="23" t="s">
        <v>107</v>
      </c>
      <c r="X80" s="23" t="str">
        <f t="shared" ref="X80" si="59">IF(api_version=2,"No","No")</f>
        <v>No</v>
      </c>
      <c r="Y80" s="23" t="s">
        <v>107</v>
      </c>
      <c r="Z80" s="23" t="s">
        <v>107</v>
      </c>
      <c r="AA80" s="23" t="s">
        <v>106</v>
      </c>
      <c r="AB80" s="23" t="s">
        <v>107</v>
      </c>
      <c r="AC80" s="23" t="s">
        <v>107</v>
      </c>
      <c r="AD80" s="23" t="s">
        <v>107</v>
      </c>
      <c r="AE80" s="23" t="str">
        <f t="shared" ref="AE80" si="60">IF(api_version=2,"No","No")</f>
        <v>No</v>
      </c>
      <c r="AF80" s="23" t="s">
        <v>107</v>
      </c>
      <c r="AG80" s="23" t="s">
        <v>107</v>
      </c>
      <c r="AH80" s="23" t="s">
        <v>106</v>
      </c>
      <c r="AI80" s="23" t="str">
        <f>AH80</f>
        <v>Yes</v>
      </c>
      <c r="AJ80" s="23" t="s">
        <v>106</v>
      </c>
      <c r="AK80" s="23" t="s">
        <v>107</v>
      </c>
      <c r="AL80" s="23" t="s">
        <v>107</v>
      </c>
      <c r="AM80" s="23" t="str">
        <f>AF80</f>
        <v>No</v>
      </c>
      <c r="AN80" s="23" t="s">
        <v>107</v>
      </c>
      <c r="AO80" s="23" t="s">
        <v>107</v>
      </c>
      <c r="AP80" s="23" t="s">
        <v>107</v>
      </c>
      <c r="AQ80" s="23" t="s">
        <v>107</v>
      </c>
      <c r="AR80" s="23" t="s">
        <v>107</v>
      </c>
      <c r="AS80" s="23" t="s">
        <v>107</v>
      </c>
      <c r="AT80" s="23" t="s">
        <v>107</v>
      </c>
      <c r="AU80" s="24" t="s">
        <v>106</v>
      </c>
      <c r="AV80" s="25" t="s">
        <v>106</v>
      </c>
      <c r="AW80" s="23" t="s">
        <v>107</v>
      </c>
      <c r="AX80" s="23" t="s">
        <v>107</v>
      </c>
      <c r="AY80" s="23" t="s">
        <v>107</v>
      </c>
      <c r="AZ80" s="24" t="s">
        <v>107</v>
      </c>
      <c r="BA80" s="23" t="s">
        <v>107</v>
      </c>
      <c r="BB80" s="23" t="s">
        <v>107</v>
      </c>
      <c r="BC80" s="23" t="s">
        <v>107</v>
      </c>
      <c r="BD80" s="23" t="s">
        <v>107</v>
      </c>
      <c r="BE80" s="23" t="s">
        <v>107</v>
      </c>
    </row>
    <row r="81" spans="1:57" x14ac:dyDescent="0.35">
      <c r="A81" s="87" t="str">
        <f>IF(api_version=2,"country","Address/Country")</f>
        <v>country</v>
      </c>
      <c r="C81" s="23" t="s">
        <v>107</v>
      </c>
      <c r="D81" s="23" t="s">
        <v>107</v>
      </c>
      <c r="E81" s="23" t="s">
        <v>107</v>
      </c>
      <c r="F81" s="23" t="s">
        <v>106</v>
      </c>
      <c r="G81" s="24" t="s">
        <v>107</v>
      </c>
      <c r="H81" s="25" t="s">
        <v>107</v>
      </c>
      <c r="I81" s="23" t="s">
        <v>107</v>
      </c>
      <c r="J81" s="24" t="s">
        <v>107</v>
      </c>
      <c r="K81" s="25" t="s">
        <v>107</v>
      </c>
      <c r="L81" s="23" t="s">
        <v>107</v>
      </c>
      <c r="M81" s="24" t="s">
        <v>107</v>
      </c>
      <c r="N81" s="26" t="s">
        <v>107</v>
      </c>
      <c r="O81" s="26" t="s">
        <v>107</v>
      </c>
      <c r="P81" s="24" t="s">
        <v>107</v>
      </c>
      <c r="Q81" s="25" t="s">
        <v>107</v>
      </c>
      <c r="R81" s="24" t="s">
        <v>107</v>
      </c>
      <c r="S81" s="25" t="s">
        <v>107</v>
      </c>
      <c r="T81" s="23" t="s">
        <v>106</v>
      </c>
      <c r="U81" s="23" t="s">
        <v>106</v>
      </c>
      <c r="V81" s="23" t="s">
        <v>107</v>
      </c>
      <c r="W81" s="23" t="s">
        <v>107</v>
      </c>
      <c r="X81" s="23" t="s">
        <v>107</v>
      </c>
      <c r="Y81" s="23" t="s">
        <v>107</v>
      </c>
      <c r="Z81" s="23" t="s">
        <v>107</v>
      </c>
      <c r="AA81" s="23" t="s">
        <v>106</v>
      </c>
      <c r="AB81" s="23" t="s">
        <v>107</v>
      </c>
      <c r="AC81" s="23" t="s">
        <v>107</v>
      </c>
      <c r="AD81" s="23" t="s">
        <v>107</v>
      </c>
      <c r="AE81" s="23" t="s">
        <v>106</v>
      </c>
      <c r="AF81" s="23" t="s">
        <v>107</v>
      </c>
      <c r="AG81" s="23" t="s">
        <v>107</v>
      </c>
      <c r="AH81" s="23" t="s">
        <v>106</v>
      </c>
      <c r="AI81" s="23" t="str">
        <f>AH81</f>
        <v>Yes</v>
      </c>
      <c r="AJ81" s="23" t="s">
        <v>106</v>
      </c>
      <c r="AK81" s="23" t="s">
        <v>107</v>
      </c>
      <c r="AL81" s="23" t="s">
        <v>107</v>
      </c>
      <c r="AM81" s="23" t="str">
        <f>AF81</f>
        <v>No</v>
      </c>
      <c r="AN81" s="23" t="s">
        <v>107</v>
      </c>
      <c r="AO81" s="23" t="s">
        <v>107</v>
      </c>
      <c r="AP81" s="23" t="s">
        <v>107</v>
      </c>
      <c r="AQ81" s="23" t="s">
        <v>107</v>
      </c>
      <c r="AR81" s="23" t="s">
        <v>107</v>
      </c>
      <c r="AS81" s="23" t="s">
        <v>107</v>
      </c>
      <c r="AT81" s="23" t="s">
        <v>107</v>
      </c>
      <c r="AU81" s="24" t="s">
        <v>106</v>
      </c>
      <c r="AV81" s="25" t="s">
        <v>106</v>
      </c>
      <c r="AW81" s="23" t="s">
        <v>107</v>
      </c>
      <c r="AX81" s="23" t="s">
        <v>107</v>
      </c>
      <c r="AY81" s="23" t="s">
        <v>107</v>
      </c>
      <c r="AZ81" s="24" t="s">
        <v>107</v>
      </c>
      <c r="BA81" s="23" t="s">
        <v>107</v>
      </c>
      <c r="BB81" s="23" t="s">
        <v>107</v>
      </c>
      <c r="BC81" s="23" t="s">
        <v>107</v>
      </c>
      <c r="BD81" s="23" t="s">
        <v>107</v>
      </c>
      <c r="BE81" s="23" t="s">
        <v>107</v>
      </c>
    </row>
    <row r="82" spans="1:57" x14ac:dyDescent="0.35">
      <c r="A82" s="87" t="str">
        <f>IF(api_version=2,"telephone","Telephone")</f>
        <v>telephone</v>
      </c>
      <c r="C82" s="23" t="s">
        <v>107</v>
      </c>
      <c r="D82" s="23" t="s">
        <v>107</v>
      </c>
      <c r="E82" s="23" t="s">
        <v>107</v>
      </c>
      <c r="F82" s="23" t="s">
        <v>106</v>
      </c>
      <c r="G82" s="24" t="s">
        <v>107</v>
      </c>
      <c r="H82" s="25" t="s">
        <v>107</v>
      </c>
      <c r="I82" s="23" t="s">
        <v>107</v>
      </c>
      <c r="J82" s="24" t="s">
        <v>107</v>
      </c>
      <c r="K82" s="25" t="s">
        <v>107</v>
      </c>
      <c r="L82" s="23" t="s">
        <v>107</v>
      </c>
      <c r="M82" s="24" t="s">
        <v>107</v>
      </c>
      <c r="N82" s="26" t="s">
        <v>107</v>
      </c>
      <c r="O82" s="26" t="s">
        <v>107</v>
      </c>
      <c r="P82" s="24" t="s">
        <v>107</v>
      </c>
      <c r="Q82" s="25" t="s">
        <v>107</v>
      </c>
      <c r="R82" s="24" t="s">
        <v>107</v>
      </c>
      <c r="S82" s="25" t="s">
        <v>107</v>
      </c>
      <c r="T82" s="23" t="s">
        <v>106</v>
      </c>
      <c r="U82" s="23" t="s">
        <v>107</v>
      </c>
      <c r="V82" s="23" t="s">
        <v>107</v>
      </c>
      <c r="W82" s="23" t="s">
        <v>107</v>
      </c>
      <c r="X82" s="23" t="s">
        <v>107</v>
      </c>
      <c r="Y82" s="23" t="s">
        <v>107</v>
      </c>
      <c r="Z82" s="23" t="s">
        <v>107</v>
      </c>
      <c r="AA82" s="23" t="str">
        <f t="shared" ref="AA82" si="61">IF(api_version=2,"No","No")</f>
        <v>No</v>
      </c>
      <c r="AB82" s="23" t="s">
        <v>107</v>
      </c>
      <c r="AC82" s="23" t="s">
        <v>107</v>
      </c>
      <c r="AD82" s="23" t="s">
        <v>107</v>
      </c>
      <c r="AE82" s="23" t="str">
        <f t="shared" ref="AE82" si="62">IF(api_version=2,"No","No")</f>
        <v>No</v>
      </c>
      <c r="AF82" s="23" t="s">
        <v>107</v>
      </c>
      <c r="AG82" s="23" t="s">
        <v>107</v>
      </c>
      <c r="AH82" s="23" t="s">
        <v>106</v>
      </c>
      <c r="AI82" s="23" t="str">
        <f>AH82</f>
        <v>Yes</v>
      </c>
      <c r="AJ82" s="23" t="s">
        <v>106</v>
      </c>
      <c r="AK82" s="23" t="s">
        <v>107</v>
      </c>
      <c r="AL82" s="23" t="s">
        <v>107</v>
      </c>
      <c r="AM82" s="23" t="str">
        <f>AF82</f>
        <v>No</v>
      </c>
      <c r="AN82" s="23" t="s">
        <v>107</v>
      </c>
      <c r="AO82" s="23" t="s">
        <v>107</v>
      </c>
      <c r="AP82" s="23" t="s">
        <v>107</v>
      </c>
      <c r="AQ82" s="23" t="s">
        <v>107</v>
      </c>
      <c r="AR82" s="23" t="s">
        <v>107</v>
      </c>
      <c r="AS82" s="23" t="s">
        <v>107</v>
      </c>
      <c r="AT82" s="23" t="s">
        <v>107</v>
      </c>
      <c r="AU82" s="24" t="s">
        <v>107</v>
      </c>
      <c r="AV82" s="25" t="s">
        <v>107</v>
      </c>
      <c r="AW82" s="23" t="s">
        <v>107</v>
      </c>
      <c r="AX82" s="23" t="s">
        <v>107</v>
      </c>
      <c r="AY82" s="23" t="s">
        <v>107</v>
      </c>
      <c r="AZ82" s="24" t="s">
        <v>107</v>
      </c>
      <c r="BA82" s="23" t="s">
        <v>107</v>
      </c>
      <c r="BB82" s="23" t="s">
        <v>107</v>
      </c>
      <c r="BC82" s="23" t="s">
        <v>107</v>
      </c>
      <c r="BD82" s="23" t="s">
        <v>107</v>
      </c>
      <c r="BE82" s="23" t="s">
        <v>107</v>
      </c>
    </row>
    <row r="83" spans="1:57" x14ac:dyDescent="0.35">
      <c r="A83" s="102"/>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row>
    <row r="84" spans="1:57" x14ac:dyDescent="0.35">
      <c r="A84" s="103" t="str">
        <f>(CONCATENATE(IF(api_version=2,"emailAddresses","EmailAddresses")," [array]"))</f>
        <v>emailAddresses [array]</v>
      </c>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row>
    <row r="85" spans="1:57" x14ac:dyDescent="0.35">
      <c r="A85" s="87" t="str">
        <f>IF(api_version=2,"(email)","EmailAddress")</f>
        <v>(email)</v>
      </c>
      <c r="C85" s="23" t="s">
        <v>106</v>
      </c>
      <c r="D85" s="23" t="s">
        <v>106</v>
      </c>
      <c r="E85" s="23" t="s">
        <v>106</v>
      </c>
      <c r="F85" s="23" t="s">
        <v>107</v>
      </c>
      <c r="G85" s="24" t="s">
        <v>106</v>
      </c>
      <c r="H85" s="25" t="s">
        <v>106</v>
      </c>
      <c r="I85" s="23" t="s">
        <v>106</v>
      </c>
      <c r="J85" s="24" t="s">
        <v>107</v>
      </c>
      <c r="K85" s="25" t="s">
        <v>107</v>
      </c>
      <c r="L85" s="23" t="s">
        <v>106</v>
      </c>
      <c r="M85" s="24" t="s">
        <v>106</v>
      </c>
      <c r="N85" s="26" t="s">
        <v>106</v>
      </c>
      <c r="O85" s="26" t="s">
        <v>106</v>
      </c>
      <c r="P85" s="24" t="s">
        <v>106</v>
      </c>
      <c r="Q85" s="25" t="s">
        <v>107</v>
      </c>
      <c r="R85" s="24" t="s">
        <v>107</v>
      </c>
      <c r="S85" s="25" t="s">
        <v>107</v>
      </c>
      <c r="T85" s="23" t="s">
        <v>106</v>
      </c>
      <c r="U85" s="23" t="s">
        <v>106</v>
      </c>
      <c r="V85" s="23" t="s">
        <v>106</v>
      </c>
      <c r="W85" s="23" t="s">
        <v>106</v>
      </c>
      <c r="X85" s="23" t="s">
        <v>106</v>
      </c>
      <c r="Y85" s="23" t="s">
        <v>106</v>
      </c>
      <c r="Z85" s="23" t="s">
        <v>106</v>
      </c>
      <c r="AA85" s="23" t="s">
        <v>107</v>
      </c>
      <c r="AB85" s="23" t="s">
        <v>106</v>
      </c>
      <c r="AC85" s="23" t="s">
        <v>106</v>
      </c>
      <c r="AD85" s="23" t="s">
        <v>106</v>
      </c>
      <c r="AE85" s="23" t="s">
        <v>106</v>
      </c>
      <c r="AF85" s="23" t="s">
        <v>106</v>
      </c>
      <c r="AG85" s="23" t="s">
        <v>106</v>
      </c>
      <c r="AH85" s="23" t="s">
        <v>106</v>
      </c>
      <c r="AI85" s="23" t="str">
        <f>AH85</f>
        <v>Yes</v>
      </c>
      <c r="AJ85" s="23" t="s">
        <v>106</v>
      </c>
      <c r="AK85" s="23" t="s">
        <v>107</v>
      </c>
      <c r="AL85" s="23" t="s">
        <v>106</v>
      </c>
      <c r="AM85" s="23" t="str">
        <f>AF85</f>
        <v>Yes</v>
      </c>
      <c r="AN85" s="23" t="s">
        <v>106</v>
      </c>
      <c r="AO85" s="23" t="s">
        <v>106</v>
      </c>
      <c r="AP85" s="23" t="s">
        <v>107</v>
      </c>
      <c r="AQ85" s="23" t="s">
        <v>107</v>
      </c>
      <c r="AR85" s="23" t="s">
        <v>106</v>
      </c>
      <c r="AS85" s="23" t="s">
        <v>106</v>
      </c>
      <c r="AT85" s="23" t="s">
        <v>107</v>
      </c>
      <c r="AU85" s="24" t="s">
        <v>107</v>
      </c>
      <c r="AV85" s="25" t="s">
        <v>107</v>
      </c>
      <c r="AW85" s="23" t="s">
        <v>107</v>
      </c>
      <c r="AX85" s="23" t="s">
        <v>106</v>
      </c>
      <c r="AY85" s="23" t="s">
        <v>107</v>
      </c>
      <c r="AZ85" s="24" t="s">
        <v>106</v>
      </c>
      <c r="BA85" s="23" t="s">
        <v>107</v>
      </c>
      <c r="BB85" s="23" t="s">
        <v>106</v>
      </c>
      <c r="BC85" s="23" t="s">
        <v>106</v>
      </c>
      <c r="BD85" s="23" t="s">
        <v>106</v>
      </c>
      <c r="BE85" s="23" t="s">
        <v>106</v>
      </c>
    </row>
    <row r="86" spans="1:57" x14ac:dyDescent="0.35">
      <c r="A86" s="102"/>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row>
    <row r="87" spans="1:57" x14ac:dyDescent="0.35">
      <c r="A87" s="103" t="str">
        <f>CONCATENATE(IF(api_version=2,"websites","Websites")," [array]")</f>
        <v>websites [array]</v>
      </c>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row>
    <row r="88" spans="1:57" x14ac:dyDescent="0.35">
      <c r="A88" s="87" t="str">
        <f>IF(api_version=2,"(URL)","Website")</f>
        <v>(URL)</v>
      </c>
      <c r="C88" s="23" t="s">
        <v>106</v>
      </c>
      <c r="D88" s="23" t="s">
        <v>106</v>
      </c>
      <c r="E88" s="23" t="s">
        <v>106</v>
      </c>
      <c r="F88" s="23" t="s">
        <v>107</v>
      </c>
      <c r="G88" s="24" t="s">
        <v>106</v>
      </c>
      <c r="H88" s="25" t="s">
        <v>106</v>
      </c>
      <c r="I88" s="23" t="s">
        <v>106</v>
      </c>
      <c r="J88" s="24" t="s">
        <v>106</v>
      </c>
      <c r="K88" s="25" t="s">
        <v>107</v>
      </c>
      <c r="L88" s="23" t="s">
        <v>106</v>
      </c>
      <c r="M88" s="24" t="s">
        <v>106</v>
      </c>
      <c r="N88" s="26" t="s">
        <v>106</v>
      </c>
      <c r="O88" s="26" t="s">
        <v>106</v>
      </c>
      <c r="P88" s="24" t="s">
        <v>106</v>
      </c>
      <c r="Q88" s="25" t="s">
        <v>107</v>
      </c>
      <c r="R88" s="24" t="s">
        <v>106</v>
      </c>
      <c r="S88" s="25" t="s">
        <v>106</v>
      </c>
      <c r="T88" s="23" t="s">
        <v>106</v>
      </c>
      <c r="U88" s="23" t="s">
        <v>106</v>
      </c>
      <c r="V88" s="23" t="s">
        <v>106</v>
      </c>
      <c r="W88" s="23" t="s">
        <v>106</v>
      </c>
      <c r="X88" s="23" t="s">
        <v>107</v>
      </c>
      <c r="Y88" s="23" t="s">
        <v>106</v>
      </c>
      <c r="Z88" s="23" t="s">
        <v>106</v>
      </c>
      <c r="AA88" s="23" t="s">
        <v>106</v>
      </c>
      <c r="AB88" s="23" t="s">
        <v>106</v>
      </c>
      <c r="AC88" s="23" t="s">
        <v>106</v>
      </c>
      <c r="AD88" s="23" t="s">
        <v>106</v>
      </c>
      <c r="AE88" s="23" t="s">
        <v>106</v>
      </c>
      <c r="AF88" s="23" t="s">
        <v>106</v>
      </c>
      <c r="AG88" s="23" t="s">
        <v>106</v>
      </c>
      <c r="AH88" s="23" t="s">
        <v>106</v>
      </c>
      <c r="AI88" s="23" t="str">
        <f>AH88</f>
        <v>Yes</v>
      </c>
      <c r="AJ88" s="23" t="s">
        <v>106</v>
      </c>
      <c r="AK88" s="23" t="s">
        <v>106</v>
      </c>
      <c r="AL88" s="23" t="s">
        <v>106</v>
      </c>
      <c r="AM88" s="23" t="str">
        <f>AF88</f>
        <v>Yes</v>
      </c>
      <c r="AN88" s="23" t="s">
        <v>106</v>
      </c>
      <c r="AO88" s="23" t="s">
        <v>106</v>
      </c>
      <c r="AP88" s="23" t="s">
        <v>106</v>
      </c>
      <c r="AQ88" s="23" t="s">
        <v>107</v>
      </c>
      <c r="AR88" s="23" t="s">
        <v>106</v>
      </c>
      <c r="AS88" s="23" t="s">
        <v>106</v>
      </c>
      <c r="AT88" s="23" t="s">
        <v>106</v>
      </c>
      <c r="AU88" s="24" t="s">
        <v>107</v>
      </c>
      <c r="AV88" s="25" t="s">
        <v>107</v>
      </c>
      <c r="AW88" s="23" t="s">
        <v>107</v>
      </c>
      <c r="AX88" s="23" t="s">
        <v>106</v>
      </c>
      <c r="AY88" s="23" t="s">
        <v>106</v>
      </c>
      <c r="AZ88" s="24" t="s">
        <v>107</v>
      </c>
      <c r="BA88" s="23" t="s">
        <v>107</v>
      </c>
      <c r="BB88" s="23" t="s">
        <v>106</v>
      </c>
      <c r="BC88" s="23" t="s">
        <v>106</v>
      </c>
      <c r="BD88" s="23" t="s">
        <v>106</v>
      </c>
      <c r="BE88" s="23" t="s">
        <v>106</v>
      </c>
    </row>
    <row r="89" spans="1:57" x14ac:dyDescent="0.35">
      <c r="A89" s="92"/>
      <c r="C89" s="34"/>
      <c r="D89" s="34"/>
      <c r="E89" s="34"/>
      <c r="F89" s="34"/>
      <c r="G89" s="34"/>
      <c r="H89" s="34"/>
      <c r="I89" s="34"/>
      <c r="J89" s="122"/>
      <c r="K89" s="122"/>
      <c r="L89" s="34"/>
      <c r="M89" s="34"/>
      <c r="N89" s="34"/>
      <c r="O89" s="34"/>
      <c r="P89" s="122"/>
      <c r="Q89" s="122"/>
      <c r="R89" s="122"/>
      <c r="S89" s="122"/>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118"/>
      <c r="AV89" s="118"/>
      <c r="AW89" s="34"/>
      <c r="AX89" s="34"/>
      <c r="AY89" s="34"/>
      <c r="AZ89" s="34"/>
      <c r="BA89" s="34"/>
      <c r="BB89" s="34"/>
      <c r="BC89" s="34"/>
      <c r="BD89" s="34"/>
      <c r="BE89" s="34"/>
    </row>
    <row r="90" spans="1:57" ht="18.75" customHeight="1" x14ac:dyDescent="0.35">
      <c r="A90" s="100" t="str">
        <f>IF(api_version=2,"directors","Directors")</f>
        <v>directors</v>
      </c>
      <c r="C90" s="34"/>
      <c r="D90" s="34"/>
      <c r="E90" s="34"/>
      <c r="F90" s="34"/>
      <c r="G90" s="34"/>
      <c r="H90" s="34"/>
      <c r="I90" s="34"/>
      <c r="J90" s="123"/>
      <c r="K90" s="123"/>
      <c r="L90" s="34"/>
      <c r="M90" s="34"/>
      <c r="N90" s="34"/>
      <c r="O90" s="34"/>
      <c r="P90" s="123"/>
      <c r="Q90" s="123"/>
      <c r="R90" s="123"/>
      <c r="S90" s="123"/>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119"/>
      <c r="AV90" s="119"/>
      <c r="AW90" s="34"/>
      <c r="AX90" s="34"/>
      <c r="AY90" s="34"/>
      <c r="AZ90" s="52"/>
      <c r="BA90" s="34"/>
      <c r="BB90" s="34"/>
      <c r="BC90" s="34"/>
      <c r="BD90" s="34"/>
      <c r="BE90" s="34"/>
    </row>
    <row r="91" spans="1:57" x14ac:dyDescent="0.35">
      <c r="A91" s="103" t="str">
        <f>IF(api_version=2,"currentDirectors","CurrentDirectors")</f>
        <v>currentDirectors</v>
      </c>
      <c r="C91" s="34"/>
      <c r="D91" s="34"/>
      <c r="E91" s="34"/>
      <c r="F91" s="34"/>
      <c r="G91" s="34"/>
      <c r="H91" s="34"/>
      <c r="I91" s="34"/>
      <c r="J91" s="124"/>
      <c r="K91" s="124"/>
      <c r="L91" s="34"/>
      <c r="M91" s="34"/>
      <c r="N91" s="34"/>
      <c r="O91" s="34"/>
      <c r="P91" s="124"/>
      <c r="Q91" s="124"/>
      <c r="R91" s="124"/>
      <c r="S91" s="12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120"/>
      <c r="AV91" s="120"/>
      <c r="AW91" s="34"/>
      <c r="AX91" s="34"/>
      <c r="AY91" s="34"/>
      <c r="AZ91" s="53"/>
      <c r="BA91" s="34"/>
      <c r="BB91" s="34"/>
      <c r="BC91" s="34"/>
      <c r="BD91" s="34"/>
      <c r="BE91" s="34"/>
    </row>
    <row r="92" spans="1:57" x14ac:dyDescent="0.35">
      <c r="A92" s="86" t="str">
        <f>IF(api_version=2,"id","-")</f>
        <v>id</v>
      </c>
      <c r="C92" s="24" t="str">
        <f>IF(api_version=2,"Yes","No")</f>
        <v>Yes</v>
      </c>
      <c r="D92" s="33" t="str">
        <f>IF(api_version=2,"Yes*","No")</f>
        <v>Yes*</v>
      </c>
      <c r="E92" s="23" t="s">
        <v>107</v>
      </c>
      <c r="F92" s="23" t="s">
        <v>107</v>
      </c>
      <c r="G92" s="24" t="s">
        <v>106</v>
      </c>
      <c r="H92" s="25" t="str">
        <f>IF(api_version=2,"Yes","No")</f>
        <v>Yes</v>
      </c>
      <c r="I92" s="24" t="str">
        <f>IF(api_version=2,"Yes","No")</f>
        <v>Yes</v>
      </c>
      <c r="J92" s="24" t="str">
        <f>IF(api_version=2,"Yes","No")</f>
        <v>Yes</v>
      </c>
      <c r="K92" s="25" t="str">
        <f>IF(api_version=2,"Yes","No")</f>
        <v>Yes</v>
      </c>
      <c r="L92" s="23" t="s">
        <v>106</v>
      </c>
      <c r="M92" s="24" t="s">
        <v>106</v>
      </c>
      <c r="N92" s="26" t="s">
        <v>106</v>
      </c>
      <c r="O92" s="25" t="s">
        <v>106</v>
      </c>
      <c r="P92" s="24" t="s">
        <v>107</v>
      </c>
      <c r="Q92" s="25" t="s">
        <v>107</v>
      </c>
      <c r="R92" s="24" t="str">
        <f>IF(api_version=2,"Yes","No")</f>
        <v>Yes</v>
      </c>
      <c r="S92" s="25" t="s">
        <v>107</v>
      </c>
      <c r="T92" s="23" t="s">
        <v>107</v>
      </c>
      <c r="U92" s="24" t="str">
        <f>IF(api_version=2,"Yes","No")</f>
        <v>Yes</v>
      </c>
      <c r="V92" s="24" t="str">
        <f>IF(api_version=2,"Yes","No")</f>
        <v>Yes</v>
      </c>
      <c r="W92" s="23" t="s">
        <v>107</v>
      </c>
      <c r="X92" s="23" t="str">
        <f t="shared" ref="X92" si="63">IF(api_version=2,"No","No")</f>
        <v>No</v>
      </c>
      <c r="Y92" s="23" t="s">
        <v>107</v>
      </c>
      <c r="Z92" s="23" t="s">
        <v>107</v>
      </c>
      <c r="AA92" s="23" t="str">
        <f t="shared" ref="AA92" si="64">IF(api_version=2,"No","No")</f>
        <v>No</v>
      </c>
      <c r="AB92" s="23" t="s">
        <v>107</v>
      </c>
      <c r="AC92" s="23" t="s">
        <v>107</v>
      </c>
      <c r="AD92" s="23" t="s">
        <v>107</v>
      </c>
      <c r="AE92" s="23" t="str">
        <f t="shared" ref="AE92" si="65">IF(api_version=2,"No","No")</f>
        <v>No</v>
      </c>
      <c r="AF92" s="23" t="s">
        <v>107</v>
      </c>
      <c r="AG92" s="23" t="s">
        <v>107</v>
      </c>
      <c r="AH92" s="23" t="s">
        <v>107</v>
      </c>
      <c r="AI92" s="23" t="str">
        <f>AH92</f>
        <v>No</v>
      </c>
      <c r="AJ92" s="23" t="s">
        <v>107</v>
      </c>
      <c r="AK92" s="24" t="str">
        <f>IF(api_version=2,"Yes","No")</f>
        <v>Yes</v>
      </c>
      <c r="AL92" s="23" t="str">
        <f t="shared" ref="AL92" si="66">IF(api_version=2,"No","No")</f>
        <v>No</v>
      </c>
      <c r="AM92" s="23" t="str">
        <f>AF92</f>
        <v>No</v>
      </c>
      <c r="AN92" s="23" t="s">
        <v>107</v>
      </c>
      <c r="AO92" s="23" t="s">
        <v>107</v>
      </c>
      <c r="AP92" s="23" t="s">
        <v>107</v>
      </c>
      <c r="AQ92" s="23" t="str">
        <f t="shared" ref="AQ92:AR92" si="67">IF(api_version=2,"No","No")</f>
        <v>No</v>
      </c>
      <c r="AR92" s="23" t="str">
        <f t="shared" si="67"/>
        <v>No</v>
      </c>
      <c r="AS92" s="23" t="s">
        <v>107</v>
      </c>
      <c r="AT92" s="23" t="s">
        <v>107</v>
      </c>
      <c r="AU92" s="24" t="s">
        <v>107</v>
      </c>
      <c r="AV92" s="25" t="s">
        <v>107</v>
      </c>
      <c r="AW92" s="23" t="s">
        <v>107</v>
      </c>
      <c r="AX92" s="23" t="s">
        <v>107</v>
      </c>
      <c r="AY92" s="24" t="str">
        <f>IF(api_version=2,"Yes","No")</f>
        <v>Yes</v>
      </c>
      <c r="AZ92" s="24" t="s">
        <v>107</v>
      </c>
      <c r="BA92" s="23" t="str">
        <f t="shared" ref="BA92" si="68">IF(api_version=2,"No","No")</f>
        <v>No</v>
      </c>
      <c r="BB92" s="23" t="s">
        <v>107</v>
      </c>
      <c r="BC92" s="23" t="str">
        <f t="shared" ref="BC92" si="69">IF(api_version=2,"No","No")</f>
        <v>No</v>
      </c>
      <c r="BD92" s="23" t="s">
        <v>107</v>
      </c>
      <c r="BE92" s="23" t="s">
        <v>107</v>
      </c>
    </row>
    <row r="93" spans="1:57" hidden="1" x14ac:dyDescent="0.35">
      <c r="A93" s="86" t="str">
        <f>IF(api_version=2,"idType","-")</f>
        <v>idType</v>
      </c>
      <c r="C93" s="23"/>
      <c r="D93" s="24" t="s">
        <v>107</v>
      </c>
      <c r="E93" s="23" t="s">
        <v>107</v>
      </c>
      <c r="F93" s="23" t="s">
        <v>107</v>
      </c>
      <c r="G93" s="24" t="s">
        <v>107</v>
      </c>
      <c r="H93" s="25" t="str">
        <f>IF(api_version=2,"Yes","No")</f>
        <v>Yes</v>
      </c>
      <c r="I93" s="23"/>
      <c r="J93" s="24" t="s">
        <v>107</v>
      </c>
      <c r="K93" s="25" t="s">
        <v>107</v>
      </c>
      <c r="L93" s="23" t="s">
        <v>107</v>
      </c>
      <c r="M93" s="24"/>
      <c r="N93" s="26"/>
      <c r="O93" s="25"/>
      <c r="P93" s="24" t="s">
        <v>107</v>
      </c>
      <c r="Q93" s="25" t="s">
        <v>107</v>
      </c>
      <c r="R93" s="24" t="s">
        <v>107</v>
      </c>
      <c r="S93" s="25" t="s">
        <v>107</v>
      </c>
      <c r="T93" s="23" t="s">
        <v>107</v>
      </c>
      <c r="U93" s="23" t="s">
        <v>107</v>
      </c>
      <c r="V93" s="23" t="s">
        <v>107</v>
      </c>
      <c r="W93" s="23" t="s">
        <v>107</v>
      </c>
      <c r="X93" s="23"/>
      <c r="Y93" s="23"/>
      <c r="Z93" s="23"/>
      <c r="AA93" s="23"/>
      <c r="AB93" s="23" t="s">
        <v>107</v>
      </c>
      <c r="AC93" s="23"/>
      <c r="AD93" s="23" t="s">
        <v>107</v>
      </c>
      <c r="AE93" s="23"/>
      <c r="AF93" s="23"/>
      <c r="AG93" s="23"/>
      <c r="AH93" s="23" t="s">
        <v>107</v>
      </c>
      <c r="AI93" s="23" t="s">
        <v>107</v>
      </c>
      <c r="AJ93" s="23" t="s">
        <v>107</v>
      </c>
      <c r="AK93" s="24" t="s">
        <v>107</v>
      </c>
      <c r="AL93" s="23"/>
      <c r="AM93" s="23"/>
      <c r="AN93" s="23" t="s">
        <v>107</v>
      </c>
      <c r="AO93" s="23"/>
      <c r="AP93" s="23" t="s">
        <v>107</v>
      </c>
      <c r="AQ93" s="23"/>
      <c r="AR93" s="23"/>
      <c r="AS93" s="23"/>
      <c r="AT93" s="23" t="s">
        <v>107</v>
      </c>
      <c r="AU93" s="24"/>
      <c r="AV93" s="25"/>
      <c r="AW93" s="23" t="s">
        <v>107</v>
      </c>
      <c r="AX93" s="23"/>
      <c r="AY93" s="23" t="s">
        <v>107</v>
      </c>
      <c r="AZ93" s="24" t="s">
        <v>107</v>
      </c>
      <c r="BA93" s="23"/>
      <c r="BB93" s="23" t="s">
        <v>107</v>
      </c>
      <c r="BC93" s="23"/>
      <c r="BD93" s="23" t="s">
        <v>107</v>
      </c>
      <c r="BE93" s="23"/>
    </row>
    <row r="94" spans="1:57" x14ac:dyDescent="0.35">
      <c r="A94" s="87" t="str">
        <f>IF(api_version=2,"name","Name")</f>
        <v>name</v>
      </c>
      <c r="C94" s="23" t="s">
        <v>106</v>
      </c>
      <c r="D94" s="23" t="s">
        <v>106</v>
      </c>
      <c r="E94" s="23" t="s">
        <v>106</v>
      </c>
      <c r="F94" s="23" t="s">
        <v>106</v>
      </c>
      <c r="G94" s="24" t="s">
        <v>106</v>
      </c>
      <c r="H94" s="25" t="s">
        <v>106</v>
      </c>
      <c r="I94" s="23" t="s">
        <v>106</v>
      </c>
      <c r="J94" s="24" t="s">
        <v>106</v>
      </c>
      <c r="K94" s="25" t="str">
        <f>IF(api_version=2,"Yes","No")</f>
        <v>Yes</v>
      </c>
      <c r="L94" s="23" t="s">
        <v>106</v>
      </c>
      <c r="M94" s="24" t="s">
        <v>106</v>
      </c>
      <c r="N94" s="26" t="s">
        <v>106</v>
      </c>
      <c r="O94" s="25" t="s">
        <v>106</v>
      </c>
      <c r="P94" s="24" t="s">
        <v>106</v>
      </c>
      <c r="Q94" s="25" t="s">
        <v>107</v>
      </c>
      <c r="R94" s="24" t="s">
        <v>106</v>
      </c>
      <c r="S94" s="25" t="s">
        <v>106</v>
      </c>
      <c r="T94" s="23" t="s">
        <v>106</v>
      </c>
      <c r="U94" s="23" t="s">
        <v>106</v>
      </c>
      <c r="V94" s="23" t="s">
        <v>106</v>
      </c>
      <c r="W94" s="23" t="s">
        <v>106</v>
      </c>
      <c r="X94" s="23" t="s">
        <v>106</v>
      </c>
      <c r="Y94" s="23" t="s">
        <v>106</v>
      </c>
      <c r="Z94" s="23" t="s">
        <v>106</v>
      </c>
      <c r="AA94" s="23" t="s">
        <v>106</v>
      </c>
      <c r="AB94" s="23" t="s">
        <v>106</v>
      </c>
      <c r="AC94" s="23" t="s">
        <v>106</v>
      </c>
      <c r="AD94" s="23" t="s">
        <v>106</v>
      </c>
      <c r="AE94" s="23" t="s">
        <v>106</v>
      </c>
      <c r="AF94" s="23" t="s">
        <v>106</v>
      </c>
      <c r="AG94" s="23" t="s">
        <v>106</v>
      </c>
      <c r="AH94" s="23" t="s">
        <v>106</v>
      </c>
      <c r="AI94" s="23" t="str">
        <f>AH94</f>
        <v>Yes</v>
      </c>
      <c r="AJ94" s="23" t="s">
        <v>106</v>
      </c>
      <c r="AK94" s="23" t="s">
        <v>106</v>
      </c>
      <c r="AL94" s="23" t="s">
        <v>106</v>
      </c>
      <c r="AM94" s="23" t="str">
        <f>AF94</f>
        <v>Yes</v>
      </c>
      <c r="AN94" s="23" t="s">
        <v>106</v>
      </c>
      <c r="AO94" s="23" t="s">
        <v>106</v>
      </c>
      <c r="AP94" s="23" t="s">
        <v>106</v>
      </c>
      <c r="AQ94" s="23" t="s">
        <v>106</v>
      </c>
      <c r="AR94" s="23" t="s">
        <v>106</v>
      </c>
      <c r="AS94" s="23" t="s">
        <v>106</v>
      </c>
      <c r="AT94" s="23" t="s">
        <v>106</v>
      </c>
      <c r="AU94" s="24" t="s">
        <v>106</v>
      </c>
      <c r="AV94" s="25" t="s">
        <v>106</v>
      </c>
      <c r="AW94" s="23" t="s">
        <v>106</v>
      </c>
      <c r="AX94" s="23" t="s">
        <v>106</v>
      </c>
      <c r="AY94" s="23" t="s">
        <v>106</v>
      </c>
      <c r="AZ94" s="24" t="s">
        <v>106</v>
      </c>
      <c r="BA94" s="23" t="s">
        <v>106</v>
      </c>
      <c r="BB94" s="23" t="s">
        <v>106</v>
      </c>
      <c r="BC94" s="23" t="s">
        <v>106</v>
      </c>
      <c r="BD94" s="23" t="s">
        <v>107</v>
      </c>
      <c r="BE94" s="23" t="s">
        <v>106</v>
      </c>
    </row>
    <row r="95" spans="1:57" x14ac:dyDescent="0.35">
      <c r="A95" s="99" t="s">
        <v>153</v>
      </c>
      <c r="C95" s="23" t="s">
        <v>107</v>
      </c>
      <c r="D95" s="23" t="str">
        <f>IF(api_version=2,"Yes","No")</f>
        <v>Yes</v>
      </c>
      <c r="E95" s="23" t="s">
        <v>107</v>
      </c>
      <c r="F95" s="23" t="str">
        <f>IF(api_version=2,"Yes","No")</f>
        <v>Yes</v>
      </c>
      <c r="G95" s="24" t="str">
        <f>IF(api_version=2,"Yes","No")</f>
        <v>Yes</v>
      </c>
      <c r="H95" s="25" t="str">
        <f>IF(api_version=2,"Yes","No")</f>
        <v>Yes</v>
      </c>
      <c r="I95" s="23" t="str">
        <f>IF(api_version=2,"Yes","No")</f>
        <v>Yes</v>
      </c>
      <c r="J95" s="24" t="str">
        <f>IF(api_version=2,"Yes","No")</f>
        <v>Yes</v>
      </c>
      <c r="K95" s="25" t="s">
        <v>107</v>
      </c>
      <c r="L95" s="23" t="s">
        <v>107</v>
      </c>
      <c r="M95" s="24" t="str">
        <f t="shared" ref="M95" si="70">IF(api_version=2,"No","No")</f>
        <v>No</v>
      </c>
      <c r="N95" s="26" t="s">
        <v>107</v>
      </c>
      <c r="O95" s="25" t="s">
        <v>107</v>
      </c>
      <c r="P95" s="24" t="s">
        <v>107</v>
      </c>
      <c r="Q95" s="25" t="s">
        <v>107</v>
      </c>
      <c r="R95" s="24" t="str">
        <f>IF(api_version=2,"Yes","No")</f>
        <v>Yes</v>
      </c>
      <c r="S95" s="25" t="s">
        <v>107</v>
      </c>
      <c r="T95" s="23" t="str">
        <f>IF(api_version=2,"Yes","No")</f>
        <v>Yes</v>
      </c>
      <c r="U95" s="23" t="str">
        <f>IF(api_version=2,"Yes","No")</f>
        <v>Yes</v>
      </c>
      <c r="V95" s="23" t="s">
        <v>107</v>
      </c>
      <c r="W95" s="23" t="s">
        <v>107</v>
      </c>
      <c r="X95" s="23" t="str">
        <f t="shared" ref="X95" si="71">IF(api_version=2,"No","No")</f>
        <v>No</v>
      </c>
      <c r="Y95" s="23" t="s">
        <v>107</v>
      </c>
      <c r="Z95" s="23" t="s">
        <v>107</v>
      </c>
      <c r="AA95" s="23" t="str">
        <f t="shared" ref="AA95" si="72">IF(api_version=2,"No","No")</f>
        <v>No</v>
      </c>
      <c r="AB95" s="23" t="s">
        <v>107</v>
      </c>
      <c r="AC95" s="23" t="s">
        <v>107</v>
      </c>
      <c r="AD95" s="23" t="str">
        <f t="shared" ref="AD95:AE95" si="73">IF(api_version=2,"No","No")</f>
        <v>No</v>
      </c>
      <c r="AE95" s="23" t="str">
        <f t="shared" si="73"/>
        <v>No</v>
      </c>
      <c r="AF95" s="23" t="s">
        <v>107</v>
      </c>
      <c r="AG95" s="23" t="s">
        <v>107</v>
      </c>
      <c r="AH95" s="23" t="s">
        <v>107</v>
      </c>
      <c r="AI95" s="23" t="s">
        <v>107</v>
      </c>
      <c r="AJ95" s="23" t="str">
        <f>IF(api_version=2,"Yes","No")</f>
        <v>Yes</v>
      </c>
      <c r="AK95" s="23" t="str">
        <f t="shared" ref="AK95:AM95" si="74">IF(api_version=2,"No","No")</f>
        <v>No</v>
      </c>
      <c r="AL95" s="23" t="s">
        <v>106</v>
      </c>
      <c r="AM95" s="23" t="str">
        <f t="shared" si="74"/>
        <v>No</v>
      </c>
      <c r="AN95" s="23" t="s">
        <v>107</v>
      </c>
      <c r="AO95" s="23" t="str">
        <f>IF(api_version=2,"Yes","No")</f>
        <v>Yes</v>
      </c>
      <c r="AP95" s="23" t="s">
        <v>107</v>
      </c>
      <c r="AQ95" s="23" t="str">
        <f t="shared" ref="AQ95:AR95" si="75">IF(api_version=2,"No","No")</f>
        <v>No</v>
      </c>
      <c r="AR95" s="23" t="str">
        <f t="shared" si="75"/>
        <v>No</v>
      </c>
      <c r="AS95" s="23" t="s">
        <v>107</v>
      </c>
      <c r="AT95" s="23" t="str">
        <f>IF(api_version=2,"Yes","No")</f>
        <v>Yes</v>
      </c>
      <c r="AU95" s="24" t="s">
        <v>106</v>
      </c>
      <c r="AV95" s="25" t="s">
        <v>107</v>
      </c>
      <c r="AW95" s="23" t="s">
        <v>107</v>
      </c>
      <c r="AX95" s="23" t="s">
        <v>107</v>
      </c>
      <c r="AY95" s="23" t="str">
        <f>IF(api_version=2,"Yes","No")</f>
        <v>Yes</v>
      </c>
      <c r="AZ95" s="24" t="s">
        <v>107</v>
      </c>
      <c r="BA95" s="23" t="str">
        <f t="shared" ref="BA95:BD95" si="76">IF(api_version=2,"No","No")</f>
        <v>No</v>
      </c>
      <c r="BB95" s="23" t="str">
        <f t="shared" si="76"/>
        <v>No</v>
      </c>
      <c r="BC95" s="23" t="str">
        <f t="shared" si="76"/>
        <v>No</v>
      </c>
      <c r="BD95" s="23" t="str">
        <f t="shared" si="76"/>
        <v>No</v>
      </c>
      <c r="BE95" s="23" t="str">
        <f>IF(api_version=2,"No","No")</f>
        <v>No</v>
      </c>
    </row>
    <row r="96" spans="1:57" ht="16.5" hidden="1" customHeight="1" x14ac:dyDescent="0.35">
      <c r="A96" s="88" t="str">
        <f>IF(api_version=2,"Title","-")</f>
        <v>Title</v>
      </c>
      <c r="C96" s="23" t="s">
        <v>107</v>
      </c>
      <c r="D96" s="23" t="s">
        <v>107</v>
      </c>
      <c r="E96" s="23" t="s">
        <v>107</v>
      </c>
      <c r="F96" s="23"/>
      <c r="G96" s="24"/>
      <c r="H96" s="25"/>
      <c r="I96" s="23"/>
      <c r="J96" s="24" t="s">
        <v>107</v>
      </c>
      <c r="K96" s="25"/>
      <c r="L96" s="23"/>
      <c r="M96" s="24"/>
      <c r="N96" s="26"/>
      <c r="O96" s="25"/>
      <c r="P96" s="24"/>
      <c r="Q96" s="25"/>
      <c r="R96" s="24" t="s">
        <v>106</v>
      </c>
      <c r="S96" s="25"/>
      <c r="T96" s="23"/>
      <c r="U96" s="23"/>
      <c r="V96" s="23"/>
      <c r="W96" s="23"/>
      <c r="X96" s="23"/>
      <c r="Y96" s="23"/>
      <c r="Z96" s="23"/>
      <c r="AA96" s="23"/>
      <c r="AB96" s="23"/>
      <c r="AC96" s="23"/>
      <c r="AD96" s="23" t="s">
        <v>107</v>
      </c>
      <c r="AE96" s="23"/>
      <c r="AF96" s="23"/>
      <c r="AG96" s="23"/>
      <c r="AH96" s="23"/>
      <c r="AI96" s="23"/>
      <c r="AJ96" s="23"/>
      <c r="AK96" s="23"/>
      <c r="AL96" s="23"/>
      <c r="AM96" s="23">
        <f>AF96</f>
        <v>0</v>
      </c>
      <c r="AN96" s="23" t="s">
        <v>107</v>
      </c>
      <c r="AO96" s="23"/>
      <c r="AP96" s="23"/>
      <c r="AQ96" s="23"/>
      <c r="AR96" s="23"/>
      <c r="AS96" s="23"/>
      <c r="AT96" s="23" t="s">
        <v>107</v>
      </c>
      <c r="AU96" s="24"/>
      <c r="AV96" s="25"/>
      <c r="AW96" s="23" t="s">
        <v>107</v>
      </c>
      <c r="AX96" s="23"/>
      <c r="AY96" s="23" t="s">
        <v>107</v>
      </c>
      <c r="AZ96" s="24"/>
      <c r="BA96" s="23"/>
      <c r="BB96" s="23"/>
      <c r="BC96" s="23"/>
      <c r="BD96" s="23" t="s">
        <v>107</v>
      </c>
      <c r="BE96" s="23" t="s">
        <v>107</v>
      </c>
    </row>
    <row r="97" spans="1:57" ht="16.5" hidden="1" customHeight="1" x14ac:dyDescent="0.35">
      <c r="A97" s="88" t="str">
        <f>IF(api_version=2,"First Name","-")</f>
        <v>First Name</v>
      </c>
      <c r="C97" s="23"/>
      <c r="D97" s="23" t="s">
        <v>106</v>
      </c>
      <c r="E97" s="23" t="s">
        <v>107</v>
      </c>
      <c r="F97" s="23"/>
      <c r="G97" s="24"/>
      <c r="H97" s="25"/>
      <c r="I97" s="23" t="str">
        <f>IF(api_version=2,"Yes","No")</f>
        <v>Yes</v>
      </c>
      <c r="J97" s="24" t="s">
        <v>106</v>
      </c>
      <c r="K97" s="25"/>
      <c r="L97" s="23"/>
      <c r="M97" s="24"/>
      <c r="N97" s="26"/>
      <c r="O97" s="25"/>
      <c r="P97" s="24"/>
      <c r="Q97" s="25"/>
      <c r="R97" s="24" t="s">
        <v>106</v>
      </c>
      <c r="S97" s="25"/>
      <c r="T97" s="23"/>
      <c r="U97" s="23"/>
      <c r="V97" s="23"/>
      <c r="W97" s="23"/>
      <c r="X97" s="23"/>
      <c r="Y97" s="23" t="s">
        <v>154</v>
      </c>
      <c r="Z97" s="23" t="s">
        <v>154</v>
      </c>
      <c r="AA97" s="23"/>
      <c r="AB97" s="23"/>
      <c r="AC97" s="23"/>
      <c r="AD97" s="23" t="s">
        <v>107</v>
      </c>
      <c r="AE97" s="23"/>
      <c r="AF97" s="23"/>
      <c r="AG97" s="23"/>
      <c r="AH97" s="23"/>
      <c r="AI97" s="23"/>
      <c r="AJ97" s="23"/>
      <c r="AK97" s="24"/>
      <c r="AL97" s="23"/>
      <c r="AM97" s="23">
        <f>AF97</f>
        <v>0</v>
      </c>
      <c r="AN97" s="23" t="s">
        <v>107</v>
      </c>
      <c r="AO97" s="23"/>
      <c r="AP97" s="23"/>
      <c r="AQ97" s="23"/>
      <c r="AR97" s="23"/>
      <c r="AS97" s="23"/>
      <c r="AT97" s="23" t="str">
        <f>IF(api_version=2,"Yes","No")</f>
        <v>Yes</v>
      </c>
      <c r="AU97" s="24"/>
      <c r="AV97" s="25"/>
      <c r="AW97" s="23" t="str">
        <f>IF(api_version=2,"","No")</f>
        <v/>
      </c>
      <c r="AX97" s="23"/>
      <c r="AY97" s="23"/>
      <c r="AZ97" s="24"/>
      <c r="BA97" s="23"/>
      <c r="BB97" s="23" t="s">
        <v>107</v>
      </c>
      <c r="BC97" s="23"/>
      <c r="BD97" s="23" t="s">
        <v>107</v>
      </c>
      <c r="BE97" s="23" t="s">
        <v>107</v>
      </c>
    </row>
    <row r="98" spans="1:57" ht="16.5" hidden="1" customHeight="1" x14ac:dyDescent="0.35">
      <c r="A98" s="88" t="str">
        <f>IF(api_version=2,"First Names","-")</f>
        <v>First Names</v>
      </c>
      <c r="C98" s="23"/>
      <c r="D98" s="23"/>
      <c r="E98" s="23"/>
      <c r="F98" s="23"/>
      <c r="G98" s="24"/>
      <c r="H98" s="25"/>
      <c r="I98" s="23"/>
      <c r="J98" s="24"/>
      <c r="K98" s="25"/>
      <c r="L98" s="23"/>
      <c r="M98" s="24"/>
      <c r="N98" s="26"/>
      <c r="O98" s="25"/>
      <c r="P98" s="24"/>
      <c r="Q98" s="25"/>
      <c r="R98" s="24"/>
      <c r="S98" s="25"/>
      <c r="T98" s="23"/>
      <c r="U98" s="23"/>
      <c r="V98" s="23"/>
      <c r="W98" s="23"/>
      <c r="X98" s="23"/>
      <c r="Y98" s="23"/>
      <c r="Z98" s="23"/>
      <c r="AA98" s="23"/>
      <c r="AB98" s="23"/>
      <c r="AC98" s="23"/>
      <c r="AD98" s="23"/>
      <c r="AE98" s="23"/>
      <c r="AF98" s="23"/>
      <c r="AG98" s="23"/>
      <c r="AH98" s="23"/>
      <c r="AI98" s="23"/>
      <c r="AJ98" s="23"/>
      <c r="AK98" s="24"/>
      <c r="AL98" s="23"/>
      <c r="AM98" s="23"/>
      <c r="AN98" s="23"/>
      <c r="AO98" s="23"/>
      <c r="AP98" s="23"/>
      <c r="AQ98" s="23"/>
      <c r="AR98" s="23"/>
      <c r="AS98" s="23"/>
      <c r="AT98" s="23"/>
      <c r="AU98" s="24"/>
      <c r="AV98" s="25"/>
      <c r="AW98" s="23"/>
      <c r="AX98" s="23"/>
      <c r="AY98" s="23"/>
      <c r="AZ98" s="24"/>
      <c r="BA98" s="23"/>
      <c r="BB98" s="23"/>
      <c r="BC98" s="23"/>
      <c r="BD98" s="23"/>
      <c r="BE98" s="23"/>
    </row>
    <row r="99" spans="1:57" ht="16.5" hidden="1" customHeight="1" x14ac:dyDescent="0.35">
      <c r="A99" s="88" t="str">
        <f>IF(api_version=2,"Middle Name","-")</f>
        <v>Middle Name</v>
      </c>
      <c r="C99" s="23" t="s">
        <v>107</v>
      </c>
      <c r="D99" s="23" t="s">
        <v>107</v>
      </c>
      <c r="E99" s="23" t="s">
        <v>107</v>
      </c>
      <c r="F99" s="23"/>
      <c r="G99" s="24"/>
      <c r="H99" s="25"/>
      <c r="I99" s="23" t="s">
        <v>107</v>
      </c>
      <c r="J99" s="24"/>
      <c r="K99" s="25"/>
      <c r="L99" s="23"/>
      <c r="M99" s="24"/>
      <c r="N99" s="26"/>
      <c r="O99" s="25"/>
      <c r="P99" s="24"/>
      <c r="Q99" s="25"/>
      <c r="R99" s="24"/>
      <c r="S99" s="25"/>
      <c r="T99" s="23"/>
      <c r="U99" s="23"/>
      <c r="V99" s="23"/>
      <c r="W99" s="23"/>
      <c r="X99" s="23"/>
      <c r="Y99" s="23"/>
      <c r="Z99" s="23"/>
      <c r="AA99" s="23"/>
      <c r="AB99" s="23"/>
      <c r="AC99" s="23"/>
      <c r="AD99" s="23" t="s">
        <v>107</v>
      </c>
      <c r="AE99" s="23"/>
      <c r="AF99" s="23"/>
      <c r="AG99" s="23"/>
      <c r="AH99" s="23"/>
      <c r="AI99" s="23"/>
      <c r="AJ99" s="23"/>
      <c r="AK99" s="23"/>
      <c r="AL99" s="23"/>
      <c r="AM99" s="23">
        <f>AF99</f>
        <v>0</v>
      </c>
      <c r="AN99" s="23" t="s">
        <v>107</v>
      </c>
      <c r="AO99" s="23"/>
      <c r="AP99" s="23"/>
      <c r="AQ99" s="23"/>
      <c r="AR99" s="23"/>
      <c r="AS99" s="23"/>
      <c r="AT99" s="23" t="s">
        <v>154</v>
      </c>
      <c r="AU99" s="24"/>
      <c r="AV99" s="25"/>
      <c r="AW99" s="23" t="str">
        <f>IF(api_version=2,"","No")</f>
        <v/>
      </c>
      <c r="AX99" s="23"/>
      <c r="AY99" s="23"/>
      <c r="AZ99" s="24"/>
      <c r="BA99" s="23"/>
      <c r="BB99" s="23"/>
      <c r="BC99" s="23"/>
      <c r="BD99" s="23" t="s">
        <v>107</v>
      </c>
      <c r="BE99" s="23" t="s">
        <v>107</v>
      </c>
    </row>
    <row r="100" spans="1:57" ht="16.5" hidden="1" customHeight="1" x14ac:dyDescent="0.35">
      <c r="A100" s="88" t="str">
        <f>IF(api_version=2,"Surname","-")</f>
        <v>Surname</v>
      </c>
      <c r="C100" s="23" t="s">
        <v>106</v>
      </c>
      <c r="D100" s="23" t="s">
        <v>106</v>
      </c>
      <c r="E100" s="23" t="s">
        <v>107</v>
      </c>
      <c r="F100" s="23"/>
      <c r="G100" s="24"/>
      <c r="H100" s="25"/>
      <c r="I100" s="23" t="str">
        <f>IF(api_version=2,"Yes","No")</f>
        <v>Yes</v>
      </c>
      <c r="J100" s="24" t="s">
        <v>106</v>
      </c>
      <c r="K100" s="25"/>
      <c r="L100" s="23"/>
      <c r="M100" s="24"/>
      <c r="N100" s="26"/>
      <c r="O100" s="25"/>
      <c r="P100" s="24"/>
      <c r="Q100" s="25"/>
      <c r="R100" s="24" t="s">
        <v>106</v>
      </c>
      <c r="S100" s="25"/>
      <c r="T100" s="23"/>
      <c r="U100" s="23"/>
      <c r="V100" s="23"/>
      <c r="W100" s="23"/>
      <c r="X100" s="23"/>
      <c r="Y100" s="23" t="s">
        <v>154</v>
      </c>
      <c r="Z100" s="23" t="s">
        <v>154</v>
      </c>
      <c r="AA100" s="23"/>
      <c r="AB100" s="23"/>
      <c r="AC100" s="23"/>
      <c r="AD100" s="23" t="s">
        <v>107</v>
      </c>
      <c r="AE100" s="23"/>
      <c r="AF100" s="23"/>
      <c r="AG100" s="23"/>
      <c r="AH100" s="23"/>
      <c r="AI100" s="23"/>
      <c r="AJ100" s="23"/>
      <c r="AK100" s="24"/>
      <c r="AL100" s="23"/>
      <c r="AM100" s="23">
        <f>AF100</f>
        <v>0</v>
      </c>
      <c r="AN100" s="23" t="s">
        <v>107</v>
      </c>
      <c r="AO100" s="23"/>
      <c r="AP100" s="23"/>
      <c r="AQ100" s="23"/>
      <c r="AR100" s="23"/>
      <c r="AS100" s="23"/>
      <c r="AT100" s="23" t="str">
        <f>IF(api_version=2,"Yes","No")</f>
        <v>Yes</v>
      </c>
      <c r="AU100" s="24"/>
      <c r="AV100" s="25"/>
      <c r="AW100" s="23" t="str">
        <f>IF(api_version=2,"","No")</f>
        <v/>
      </c>
      <c r="AX100" s="23"/>
      <c r="AY100" s="23"/>
      <c r="AZ100" s="24"/>
      <c r="BA100" s="23"/>
      <c r="BB100" s="23" t="s">
        <v>107</v>
      </c>
      <c r="BC100" s="23"/>
      <c r="BD100" s="23" t="s">
        <v>107</v>
      </c>
      <c r="BE100" s="23" t="s">
        <v>107</v>
      </c>
    </row>
    <row r="101" spans="1:57" x14ac:dyDescent="0.35">
      <c r="A101" s="87" t="str">
        <f>IF(api_version=2,"address.simpleValue","Address")</f>
        <v>address.simpleValue</v>
      </c>
      <c r="C101" s="23" t="s">
        <v>106</v>
      </c>
      <c r="D101" s="28" t="s">
        <v>110</v>
      </c>
      <c r="E101" s="23" t="s">
        <v>107</v>
      </c>
      <c r="F101" s="23" t="s">
        <v>107</v>
      </c>
      <c r="G101" s="24" t="s">
        <v>106</v>
      </c>
      <c r="H101" s="25" t="s">
        <v>106</v>
      </c>
      <c r="I101" s="23" t="s">
        <v>106</v>
      </c>
      <c r="J101" s="24" t="s">
        <v>106</v>
      </c>
      <c r="K101" s="25" t="str">
        <f>IF(api_version=2,"Yes","No")</f>
        <v>Yes</v>
      </c>
      <c r="L101" s="23" t="s">
        <v>106</v>
      </c>
      <c r="M101" s="24" t="s">
        <v>106</v>
      </c>
      <c r="N101" s="26" t="s">
        <v>106</v>
      </c>
      <c r="O101" s="25" t="s">
        <v>106</v>
      </c>
      <c r="P101" s="24" t="s">
        <v>107</v>
      </c>
      <c r="Q101" s="25" t="s">
        <v>107</v>
      </c>
      <c r="R101" s="24" t="s">
        <v>106</v>
      </c>
      <c r="S101" s="25" t="s">
        <v>107</v>
      </c>
      <c r="T101" s="23" t="s">
        <v>106</v>
      </c>
      <c r="U101" s="23" t="s">
        <v>106</v>
      </c>
      <c r="V101" s="23" t="s">
        <v>106</v>
      </c>
      <c r="W101" s="23" t="s">
        <v>107</v>
      </c>
      <c r="X101" s="23" t="s">
        <v>106</v>
      </c>
      <c r="Y101" s="23" t="s">
        <v>106</v>
      </c>
      <c r="Z101" s="23" t="s">
        <v>106</v>
      </c>
      <c r="AA101" s="23" t="s">
        <v>107</v>
      </c>
      <c r="AB101" s="23" t="s">
        <v>107</v>
      </c>
      <c r="AC101" s="23" t="s">
        <v>106</v>
      </c>
      <c r="AD101" s="23" t="s">
        <v>107</v>
      </c>
      <c r="AE101" s="23" t="s">
        <v>106</v>
      </c>
      <c r="AF101" s="23" t="s">
        <v>106</v>
      </c>
      <c r="AG101" s="23" t="s">
        <v>106</v>
      </c>
      <c r="AH101" s="23" t="s">
        <v>107</v>
      </c>
      <c r="AI101" s="23" t="str">
        <f t="shared" ref="AI101:AI115" si="77">AH101</f>
        <v>No</v>
      </c>
      <c r="AJ101" s="23" t="s">
        <v>106</v>
      </c>
      <c r="AK101" s="23" t="s">
        <v>107</v>
      </c>
      <c r="AL101" s="23" t="s">
        <v>107</v>
      </c>
      <c r="AM101" s="23" t="str">
        <f>AF101</f>
        <v>Yes</v>
      </c>
      <c r="AN101" s="23" t="s">
        <v>106</v>
      </c>
      <c r="AO101" s="23" t="s">
        <v>106</v>
      </c>
      <c r="AP101" s="23" t="s">
        <v>107</v>
      </c>
      <c r="AQ101" s="23" t="s">
        <v>106</v>
      </c>
      <c r="AR101" s="23" t="s">
        <v>107</v>
      </c>
      <c r="AS101" s="23" t="s">
        <v>106</v>
      </c>
      <c r="AT101" s="23" t="s">
        <v>107</v>
      </c>
      <c r="AU101" s="24" t="s">
        <v>106</v>
      </c>
      <c r="AV101" s="25" t="s">
        <v>107</v>
      </c>
      <c r="AW101" s="23" t="s">
        <v>106</v>
      </c>
      <c r="AX101" s="23" t="s">
        <v>107</v>
      </c>
      <c r="AY101" s="23" t="s">
        <v>106</v>
      </c>
      <c r="AZ101" s="24" t="s">
        <v>106</v>
      </c>
      <c r="BA101" s="23" t="s">
        <v>107</v>
      </c>
      <c r="BB101" s="23" t="s">
        <v>107</v>
      </c>
      <c r="BC101" s="23" t="s">
        <v>107</v>
      </c>
      <c r="BD101" s="23" t="s">
        <v>107</v>
      </c>
      <c r="BE101" s="23" t="s">
        <v>107</v>
      </c>
    </row>
    <row r="102" spans="1:57" x14ac:dyDescent="0.35">
      <c r="A102" s="99" t="s">
        <v>151</v>
      </c>
      <c r="C102" s="23" t="s">
        <v>106</v>
      </c>
      <c r="D102" s="28" t="s">
        <v>110</v>
      </c>
      <c r="E102" s="23" t="s">
        <v>107</v>
      </c>
      <c r="F102" s="23" t="s">
        <v>107</v>
      </c>
      <c r="G102" s="24" t="s">
        <v>106</v>
      </c>
      <c r="H102" s="25" t="s">
        <v>106</v>
      </c>
      <c r="I102" s="23" t="str">
        <f>IF(api_version=2,"No","No")</f>
        <v>No</v>
      </c>
      <c r="J102" s="24" t="s">
        <v>106</v>
      </c>
      <c r="K102" s="25" t="s">
        <v>107</v>
      </c>
      <c r="L102" s="23" t="s">
        <v>107</v>
      </c>
      <c r="M102" s="24" t="s">
        <v>107</v>
      </c>
      <c r="N102" s="26" t="s">
        <v>107</v>
      </c>
      <c r="O102" s="25" t="s">
        <v>107</v>
      </c>
      <c r="P102" s="24" t="s">
        <v>107</v>
      </c>
      <c r="Q102" s="25" t="s">
        <v>107</v>
      </c>
      <c r="R102" s="24" t="str">
        <f>IF(api_version=2,"Yes","No")</f>
        <v>Yes</v>
      </c>
      <c r="S102" s="25" t="s">
        <v>107</v>
      </c>
      <c r="T102" s="23" t="s">
        <v>106</v>
      </c>
      <c r="U102" s="24" t="s">
        <v>106</v>
      </c>
      <c r="V102" s="23" t="s">
        <v>107</v>
      </c>
      <c r="W102" s="23" t="s">
        <v>107</v>
      </c>
      <c r="X102" s="23" t="str">
        <f t="shared" ref="X102:X103" si="78">IF(api_version=2,"No","No")</f>
        <v>No</v>
      </c>
      <c r="Y102" s="23" t="s">
        <v>106</v>
      </c>
      <c r="Z102" s="23" t="s">
        <v>106</v>
      </c>
      <c r="AA102" s="23" t="s">
        <v>107</v>
      </c>
      <c r="AB102" s="23" t="s">
        <v>107</v>
      </c>
      <c r="AC102" s="23" t="s">
        <v>107</v>
      </c>
      <c r="AD102" s="23" t="s">
        <v>107</v>
      </c>
      <c r="AE102" s="23" t="str">
        <f t="shared" ref="AE102:AE103" si="79">IF(api_version=2,"No","No")</f>
        <v>No</v>
      </c>
      <c r="AF102" s="23" t="s">
        <v>106</v>
      </c>
      <c r="AG102" s="23" t="s">
        <v>106</v>
      </c>
      <c r="AH102" s="23" t="s">
        <v>107</v>
      </c>
      <c r="AI102" s="23" t="str">
        <f t="shared" si="77"/>
        <v>No</v>
      </c>
      <c r="AJ102" s="23" t="s">
        <v>106</v>
      </c>
      <c r="AK102" s="23" t="s">
        <v>107</v>
      </c>
      <c r="AL102" s="23" t="s">
        <v>107</v>
      </c>
      <c r="AM102" s="23" t="str">
        <f>AF102</f>
        <v>Yes</v>
      </c>
      <c r="AN102" s="23" t="s">
        <v>107</v>
      </c>
      <c r="AO102" s="23" t="s">
        <v>107</v>
      </c>
      <c r="AP102" s="23" t="s">
        <v>107</v>
      </c>
      <c r="AQ102" s="23" t="str">
        <f t="shared" ref="AQ102:AR103" si="80">IF(api_version=2,"No","No")</f>
        <v>No</v>
      </c>
      <c r="AR102" s="23" t="str">
        <f t="shared" si="80"/>
        <v>No</v>
      </c>
      <c r="AS102" s="23" t="s">
        <v>107</v>
      </c>
      <c r="AT102" s="23" t="s">
        <v>107</v>
      </c>
      <c r="AU102" s="24" t="s">
        <v>106</v>
      </c>
      <c r="AV102" s="25" t="s">
        <v>107</v>
      </c>
      <c r="AW102" s="23" t="s">
        <v>107</v>
      </c>
      <c r="AX102" s="23" t="s">
        <v>107</v>
      </c>
      <c r="AY102" s="23" t="s">
        <v>106</v>
      </c>
      <c r="AZ102" s="24" t="s">
        <v>107</v>
      </c>
      <c r="BA102" s="23" t="str">
        <f t="shared" ref="BA102:BA103" si="81">IF(api_version=2,"No","No")</f>
        <v>No</v>
      </c>
      <c r="BB102" s="23" t="s">
        <v>107</v>
      </c>
      <c r="BC102" s="23" t="s">
        <v>107</v>
      </c>
      <c r="BD102" s="23" t="s">
        <v>107</v>
      </c>
      <c r="BE102" s="23" t="s">
        <v>107</v>
      </c>
    </row>
    <row r="103" spans="1:57" x14ac:dyDescent="0.35">
      <c r="A103" s="89" t="str">
        <f>IF(api_version=2,"country","-")</f>
        <v>country</v>
      </c>
      <c r="C103" s="23" t="s">
        <v>106</v>
      </c>
      <c r="D103" s="28" t="s">
        <v>110</v>
      </c>
      <c r="E103" s="23" t="s">
        <v>107</v>
      </c>
      <c r="F103" s="23" t="s">
        <v>107</v>
      </c>
      <c r="G103" s="33" t="s">
        <v>106</v>
      </c>
      <c r="H103" s="25" t="s">
        <v>106</v>
      </c>
      <c r="I103" s="23" t="s">
        <v>107</v>
      </c>
      <c r="J103" s="24" t="s">
        <v>107</v>
      </c>
      <c r="K103" s="25" t="s">
        <v>107</v>
      </c>
      <c r="L103" s="23" t="s">
        <v>106</v>
      </c>
      <c r="M103" s="24" t="s">
        <v>106</v>
      </c>
      <c r="N103" s="26" t="s">
        <v>106</v>
      </c>
      <c r="O103" s="25" t="s">
        <v>106</v>
      </c>
      <c r="P103" s="24" t="s">
        <v>107</v>
      </c>
      <c r="Q103" s="25" t="s">
        <v>107</v>
      </c>
      <c r="R103" s="24" t="s">
        <v>107</v>
      </c>
      <c r="S103" s="25" t="s">
        <v>107</v>
      </c>
      <c r="T103" s="23" t="s">
        <v>106</v>
      </c>
      <c r="U103" s="24" t="str">
        <f>IF(api_version=2,"Yes","No")</f>
        <v>Yes</v>
      </c>
      <c r="V103" s="23" t="s">
        <v>107</v>
      </c>
      <c r="W103" s="23" t="s">
        <v>106</v>
      </c>
      <c r="X103" s="23" t="str">
        <f t="shared" si="78"/>
        <v>No</v>
      </c>
      <c r="Y103" s="23" t="s">
        <v>106</v>
      </c>
      <c r="Z103" s="23" t="s">
        <v>106</v>
      </c>
      <c r="AA103" s="23" t="str">
        <f t="shared" ref="AA103" si="82">IF(api_version=2,"No","No")</f>
        <v>No</v>
      </c>
      <c r="AB103" s="23" t="s">
        <v>107</v>
      </c>
      <c r="AC103" s="23" t="s">
        <v>107</v>
      </c>
      <c r="AD103" s="23" t="s">
        <v>107</v>
      </c>
      <c r="AE103" s="23" t="str">
        <f t="shared" si="79"/>
        <v>No</v>
      </c>
      <c r="AF103" s="23" t="s">
        <v>107</v>
      </c>
      <c r="AG103" s="23" t="s">
        <v>107</v>
      </c>
      <c r="AH103" s="23" t="s">
        <v>107</v>
      </c>
      <c r="AI103" s="23" t="str">
        <f t="shared" si="77"/>
        <v>No</v>
      </c>
      <c r="AJ103" s="23" t="s">
        <v>106</v>
      </c>
      <c r="AK103" s="23" t="s">
        <v>107</v>
      </c>
      <c r="AL103" s="23" t="str">
        <f t="shared" ref="AL103" si="83">IF(api_version=2,"No","No")</f>
        <v>No</v>
      </c>
      <c r="AM103" s="23" t="str">
        <f>AF103</f>
        <v>No</v>
      </c>
      <c r="AN103" s="23" t="s">
        <v>107</v>
      </c>
      <c r="AO103" s="23" t="s">
        <v>107</v>
      </c>
      <c r="AP103" s="23" t="s">
        <v>107</v>
      </c>
      <c r="AQ103" s="23" t="str">
        <f t="shared" si="80"/>
        <v>No</v>
      </c>
      <c r="AR103" s="23" t="str">
        <f t="shared" si="80"/>
        <v>No</v>
      </c>
      <c r="AS103" s="23" t="s">
        <v>107</v>
      </c>
      <c r="AT103" s="23" t="s">
        <v>107</v>
      </c>
      <c r="AU103" s="24" t="str">
        <f>IF(api_version=2,"Yes","No")</f>
        <v>Yes</v>
      </c>
      <c r="AV103" s="25" t="s">
        <v>107</v>
      </c>
      <c r="AW103" s="23" t="s">
        <v>107</v>
      </c>
      <c r="AX103" s="23" t="s">
        <v>107</v>
      </c>
      <c r="AY103" s="23" t="s">
        <v>107</v>
      </c>
      <c r="AZ103" s="24" t="s">
        <v>106</v>
      </c>
      <c r="BA103" s="23" t="str">
        <f t="shared" si="81"/>
        <v>No</v>
      </c>
      <c r="BB103" s="23" t="s">
        <v>107</v>
      </c>
      <c r="BC103" s="23" t="str">
        <f t="shared" ref="BC103" si="84">IF(api_version=2,"No","No")</f>
        <v>No</v>
      </c>
      <c r="BD103" s="23" t="s">
        <v>107</v>
      </c>
      <c r="BE103" s="23" t="s">
        <v>106</v>
      </c>
    </row>
    <row r="104" spans="1:57" x14ac:dyDescent="0.35">
      <c r="A104" s="89" t="str">
        <f>IF(api_version=2,"gender","Gender")</f>
        <v>gender</v>
      </c>
      <c r="C104" s="23" t="s">
        <v>106</v>
      </c>
      <c r="D104" s="28" t="s">
        <v>109</v>
      </c>
      <c r="E104" s="33" t="s">
        <v>109</v>
      </c>
      <c r="F104" s="23" t="s">
        <v>106</v>
      </c>
      <c r="G104" s="24" t="s">
        <v>106</v>
      </c>
      <c r="H104" s="25" t="s">
        <v>106</v>
      </c>
      <c r="I104" s="23" t="s">
        <v>106</v>
      </c>
      <c r="J104" s="33" t="s">
        <v>109</v>
      </c>
      <c r="K104" s="30" t="s">
        <v>109</v>
      </c>
      <c r="L104" s="33" t="s">
        <v>109</v>
      </c>
      <c r="M104" s="33" t="s">
        <v>106</v>
      </c>
      <c r="N104" s="26" t="s">
        <v>106</v>
      </c>
      <c r="O104" s="25" t="s">
        <v>106</v>
      </c>
      <c r="P104" s="24" t="s">
        <v>106</v>
      </c>
      <c r="Q104" s="25" t="s">
        <v>107</v>
      </c>
      <c r="R104" s="24" t="s">
        <v>106</v>
      </c>
      <c r="S104" s="30" t="s">
        <v>109</v>
      </c>
      <c r="T104" s="33" t="s">
        <v>109</v>
      </c>
      <c r="U104" s="33" t="s">
        <v>109</v>
      </c>
      <c r="V104" s="33" t="s">
        <v>109</v>
      </c>
      <c r="W104" s="33" t="s">
        <v>109</v>
      </c>
      <c r="X104" s="33" t="s">
        <v>109</v>
      </c>
      <c r="Y104" s="33" t="s">
        <v>109</v>
      </c>
      <c r="Z104" s="33" t="s">
        <v>109</v>
      </c>
      <c r="AA104" s="33" t="s">
        <v>109</v>
      </c>
      <c r="AB104" s="33" t="s">
        <v>109</v>
      </c>
      <c r="AC104" s="33" t="s">
        <v>109</v>
      </c>
      <c r="AD104" s="33" t="s">
        <v>109</v>
      </c>
      <c r="AE104" s="33" t="s">
        <v>109</v>
      </c>
      <c r="AF104" s="33" t="s">
        <v>109</v>
      </c>
      <c r="AG104" s="33" t="s">
        <v>109</v>
      </c>
      <c r="AH104" s="23" t="s">
        <v>106</v>
      </c>
      <c r="AI104" s="23" t="str">
        <f t="shared" si="77"/>
        <v>Yes</v>
      </c>
      <c r="AJ104" s="23" t="s">
        <v>106</v>
      </c>
      <c r="AK104" s="23" t="s">
        <v>106</v>
      </c>
      <c r="AL104" s="33" t="s">
        <v>109</v>
      </c>
      <c r="AM104" s="33" t="s">
        <v>109</v>
      </c>
      <c r="AN104" s="23" t="s">
        <v>107</v>
      </c>
      <c r="AO104" s="33" t="s">
        <v>109</v>
      </c>
      <c r="AP104" s="33" t="s">
        <v>109</v>
      </c>
      <c r="AQ104" s="33" t="s">
        <v>109</v>
      </c>
      <c r="AR104" s="33" t="s">
        <v>109</v>
      </c>
      <c r="AS104" s="33" t="s">
        <v>109</v>
      </c>
      <c r="AT104" s="33" t="s">
        <v>109</v>
      </c>
      <c r="AU104" s="33" t="s">
        <v>109</v>
      </c>
      <c r="AV104" s="30" t="s">
        <v>109</v>
      </c>
      <c r="AW104" s="28" t="s">
        <v>109</v>
      </c>
      <c r="AX104" s="33" t="s">
        <v>109</v>
      </c>
      <c r="AY104" s="33" t="s">
        <v>109</v>
      </c>
      <c r="AZ104" s="24" t="s">
        <v>106</v>
      </c>
      <c r="BA104" s="33" t="s">
        <v>109</v>
      </c>
      <c r="BB104" s="33" t="s">
        <v>109</v>
      </c>
      <c r="BC104" s="33" t="s">
        <v>109</v>
      </c>
      <c r="BD104" s="28" t="s">
        <v>109</v>
      </c>
      <c r="BE104" s="28" t="s">
        <v>109</v>
      </c>
    </row>
    <row r="105" spans="1:57" x14ac:dyDescent="0.35">
      <c r="A105" s="89" t="str">
        <f>IF(api_version=2,"placeOBirth","-")</f>
        <v>placeOBirth</v>
      </c>
      <c r="C105" s="23" t="s">
        <v>107</v>
      </c>
      <c r="D105" s="23" t="s">
        <v>107</v>
      </c>
      <c r="E105" s="23" t="s">
        <v>107</v>
      </c>
      <c r="F105" s="23" t="s">
        <v>106</v>
      </c>
      <c r="G105" s="24" t="s">
        <v>107</v>
      </c>
      <c r="H105" s="25" t="s">
        <v>107</v>
      </c>
      <c r="I105" s="23" t="str">
        <f>IF(api_version=2,"Yes","No")</f>
        <v>Yes</v>
      </c>
      <c r="J105" s="24" t="s">
        <v>107</v>
      </c>
      <c r="K105" s="25" t="s">
        <v>107</v>
      </c>
      <c r="L105" s="23" t="s">
        <v>107</v>
      </c>
      <c r="M105" s="24" t="s">
        <v>107</v>
      </c>
      <c r="N105" s="26" t="s">
        <v>107</v>
      </c>
      <c r="O105" s="25" t="s">
        <v>107</v>
      </c>
      <c r="P105" s="24" t="s">
        <v>107</v>
      </c>
      <c r="Q105" s="25" t="s">
        <v>107</v>
      </c>
      <c r="R105" s="24" t="s">
        <v>107</v>
      </c>
      <c r="S105" s="25" t="s">
        <v>107</v>
      </c>
      <c r="T105" s="23" t="s">
        <v>107</v>
      </c>
      <c r="U105" s="24" t="str">
        <f>IF(api_version=2,"No","No")</f>
        <v>No</v>
      </c>
      <c r="V105" s="23" t="s">
        <v>107</v>
      </c>
      <c r="W105" s="23" t="s">
        <v>107</v>
      </c>
      <c r="X105" s="23" t="str">
        <f t="shared" ref="X105:X106" si="85">IF(api_version=2,"No","No")</f>
        <v>No</v>
      </c>
      <c r="Y105" s="23" t="s">
        <v>107</v>
      </c>
      <c r="Z105" s="23" t="s">
        <v>107</v>
      </c>
      <c r="AA105" s="23" t="str">
        <f t="shared" ref="AA105:AA107" si="86">IF(api_version=2,"No","No")</f>
        <v>No</v>
      </c>
      <c r="AB105" s="23" t="s">
        <v>107</v>
      </c>
      <c r="AC105" s="23" t="s">
        <v>107</v>
      </c>
      <c r="AD105" s="23" t="s">
        <v>107</v>
      </c>
      <c r="AE105" s="23" t="str">
        <f t="shared" ref="AE105:AE107" si="87">IF(api_version=2,"No","No")</f>
        <v>No</v>
      </c>
      <c r="AF105" s="23" t="s">
        <v>107</v>
      </c>
      <c r="AG105" s="23" t="s">
        <v>107</v>
      </c>
      <c r="AH105" s="23" t="s">
        <v>107</v>
      </c>
      <c r="AI105" s="23" t="str">
        <f t="shared" si="77"/>
        <v>No</v>
      </c>
      <c r="AJ105" s="23" t="s">
        <v>107</v>
      </c>
      <c r="AK105" s="23" t="str">
        <f t="shared" ref="AK105:AL109" si="88">IF(api_version=2,"No","No")</f>
        <v>No</v>
      </c>
      <c r="AL105" s="23" t="str">
        <f t="shared" si="88"/>
        <v>No</v>
      </c>
      <c r="AM105" s="23" t="str">
        <f t="shared" ref="AM105:AM110" si="89">AF105</f>
        <v>No</v>
      </c>
      <c r="AN105" s="23" t="s">
        <v>107</v>
      </c>
      <c r="AO105" s="23" t="s">
        <v>107</v>
      </c>
      <c r="AP105" s="23" t="s">
        <v>107</v>
      </c>
      <c r="AQ105" s="23" t="str">
        <f t="shared" ref="AQ105:AR109" si="90">IF(api_version=2,"No","No")</f>
        <v>No</v>
      </c>
      <c r="AR105" s="23" t="str">
        <f t="shared" si="90"/>
        <v>No</v>
      </c>
      <c r="AS105" s="23" t="s">
        <v>107</v>
      </c>
      <c r="AT105" s="23" t="str">
        <f t="shared" ref="AT105:AT110" si="91">IF(api_version=2,"No","No")</f>
        <v>No</v>
      </c>
      <c r="AU105" s="24" t="str">
        <f>IF(api_version=2,"Yes","No")</f>
        <v>Yes</v>
      </c>
      <c r="AV105" s="25" t="s">
        <v>107</v>
      </c>
      <c r="AW105" s="23" t="s">
        <v>107</v>
      </c>
      <c r="AX105" s="23" t="s">
        <v>107</v>
      </c>
      <c r="AY105" s="23" t="s">
        <v>107</v>
      </c>
      <c r="AZ105" s="24" t="s">
        <v>107</v>
      </c>
      <c r="BA105" s="23" t="str">
        <f t="shared" ref="BA105:BA109" si="92">IF(api_version=2,"No","No")</f>
        <v>No</v>
      </c>
      <c r="BB105" s="23" t="s">
        <v>107</v>
      </c>
      <c r="BC105" s="23" t="str">
        <f t="shared" ref="BC105:BC109" si="93">IF(api_version=2,"No","No")</f>
        <v>No</v>
      </c>
      <c r="BD105" s="23" t="s">
        <v>107</v>
      </c>
      <c r="BE105" s="23" t="s">
        <v>107</v>
      </c>
    </row>
    <row r="106" spans="1:57" x14ac:dyDescent="0.35">
      <c r="A106" s="89" t="str">
        <f>IF(api_version=2,"nationality","-")</f>
        <v>nationality</v>
      </c>
      <c r="C106" s="23" t="s">
        <v>107</v>
      </c>
      <c r="D106" s="23" t="s">
        <v>107</v>
      </c>
      <c r="E106" s="23" t="s">
        <v>107</v>
      </c>
      <c r="F106" s="28" t="s">
        <v>109</v>
      </c>
      <c r="G106" s="24" t="s">
        <v>107</v>
      </c>
      <c r="H106" s="25" t="s">
        <v>107</v>
      </c>
      <c r="I106" s="23" t="str">
        <f>IF(api_version=2,"Yes","No")</f>
        <v>Yes</v>
      </c>
      <c r="J106" s="24" t="s">
        <v>107</v>
      </c>
      <c r="K106" s="25" t="s">
        <v>107</v>
      </c>
      <c r="L106" s="23" t="s">
        <v>107</v>
      </c>
      <c r="M106" s="24" t="s">
        <v>107</v>
      </c>
      <c r="N106" s="26" t="s">
        <v>107</v>
      </c>
      <c r="O106" s="25" t="s">
        <v>107</v>
      </c>
      <c r="P106" s="24" t="s">
        <v>107</v>
      </c>
      <c r="Q106" s="25" t="s">
        <v>107</v>
      </c>
      <c r="R106" s="24" t="s">
        <v>106</v>
      </c>
      <c r="S106" s="25" t="s">
        <v>107</v>
      </c>
      <c r="T106" s="23" t="s">
        <v>107</v>
      </c>
      <c r="U106" s="24" t="str">
        <f>IF(api_version=2,"Yes","No")</f>
        <v>Yes</v>
      </c>
      <c r="V106" s="23" t="s">
        <v>107</v>
      </c>
      <c r="W106" s="23" t="s">
        <v>107</v>
      </c>
      <c r="X106" s="23" t="str">
        <f t="shared" si="85"/>
        <v>No</v>
      </c>
      <c r="Y106" s="23" t="s">
        <v>107</v>
      </c>
      <c r="Z106" s="23" t="s">
        <v>107</v>
      </c>
      <c r="AA106" s="23" t="str">
        <f t="shared" si="86"/>
        <v>No</v>
      </c>
      <c r="AB106" s="23" t="s">
        <v>107</v>
      </c>
      <c r="AC106" s="23" t="s">
        <v>107</v>
      </c>
      <c r="AD106" s="23" t="s">
        <v>107</v>
      </c>
      <c r="AE106" s="23" t="str">
        <f t="shared" si="87"/>
        <v>No</v>
      </c>
      <c r="AF106" s="23" t="s">
        <v>107</v>
      </c>
      <c r="AG106" s="23" t="s">
        <v>107</v>
      </c>
      <c r="AH106" s="23" t="str">
        <f>IF(api_ver=2,"Yes","No")</f>
        <v>No</v>
      </c>
      <c r="AI106" s="23" t="str">
        <f t="shared" si="77"/>
        <v>No</v>
      </c>
      <c r="AJ106" s="23" t="s">
        <v>106</v>
      </c>
      <c r="AK106" s="23" t="str">
        <f t="shared" si="88"/>
        <v>No</v>
      </c>
      <c r="AL106" s="23" t="str">
        <f t="shared" si="88"/>
        <v>No</v>
      </c>
      <c r="AM106" s="23" t="str">
        <f t="shared" si="89"/>
        <v>No</v>
      </c>
      <c r="AN106" s="23" t="s">
        <v>107</v>
      </c>
      <c r="AO106" s="23" t="s">
        <v>106</v>
      </c>
      <c r="AP106" s="23" t="s">
        <v>107</v>
      </c>
      <c r="AQ106" s="23" t="str">
        <f t="shared" si="90"/>
        <v>No</v>
      </c>
      <c r="AR106" s="23" t="str">
        <f t="shared" si="90"/>
        <v>No</v>
      </c>
      <c r="AS106" s="23" t="s">
        <v>107</v>
      </c>
      <c r="AT106" s="23" t="str">
        <f t="shared" si="91"/>
        <v>No</v>
      </c>
      <c r="AU106" s="24" t="s">
        <v>107</v>
      </c>
      <c r="AV106" s="25" t="s">
        <v>107</v>
      </c>
      <c r="AW106" s="23" t="s">
        <v>107</v>
      </c>
      <c r="AX106" s="23" t="s">
        <v>107</v>
      </c>
      <c r="AY106" s="23" t="s">
        <v>107</v>
      </c>
      <c r="AZ106" s="24" t="s">
        <v>107</v>
      </c>
      <c r="BA106" s="23" t="str">
        <f t="shared" si="92"/>
        <v>No</v>
      </c>
      <c r="BB106" s="23" t="s">
        <v>107</v>
      </c>
      <c r="BC106" s="23" t="str">
        <f t="shared" si="93"/>
        <v>No</v>
      </c>
      <c r="BD106" s="23" t="s">
        <v>107</v>
      </c>
      <c r="BE106" s="23" t="s">
        <v>107</v>
      </c>
    </row>
    <row r="107" spans="1:57" x14ac:dyDescent="0.35">
      <c r="A107" s="89" t="str">
        <f>IF(api_version=2,"countryOfResidence","-")</f>
        <v>countryOfResidence</v>
      </c>
      <c r="C107" s="23" t="s">
        <v>107</v>
      </c>
      <c r="D107" s="23" t="s">
        <v>107</v>
      </c>
      <c r="E107" s="23" t="s">
        <v>107</v>
      </c>
      <c r="F107" s="23" t="s">
        <v>107</v>
      </c>
      <c r="G107" s="24" t="s">
        <v>107</v>
      </c>
      <c r="H107" s="25" t="s">
        <v>107</v>
      </c>
      <c r="I107" s="23" t="str">
        <f>IF(api_version=2,"Yes","No")</f>
        <v>Yes</v>
      </c>
      <c r="J107" s="24" t="s">
        <v>107</v>
      </c>
      <c r="K107" s="25" t="s">
        <v>107</v>
      </c>
      <c r="L107" s="23" t="s">
        <v>107</v>
      </c>
      <c r="M107" s="24" t="s">
        <v>107</v>
      </c>
      <c r="N107" s="26" t="s">
        <v>107</v>
      </c>
      <c r="O107" s="25" t="s">
        <v>107</v>
      </c>
      <c r="P107" s="24" t="s">
        <v>107</v>
      </c>
      <c r="Q107" s="25" t="s">
        <v>107</v>
      </c>
      <c r="R107" s="24" t="s">
        <v>107</v>
      </c>
      <c r="S107" s="25" t="s">
        <v>107</v>
      </c>
      <c r="T107" s="23" t="s">
        <v>107</v>
      </c>
      <c r="U107" s="24" t="str">
        <f>IF(api_version=2,"No","No")</f>
        <v>No</v>
      </c>
      <c r="V107" s="23" t="s">
        <v>107</v>
      </c>
      <c r="W107" s="23" t="s">
        <v>107</v>
      </c>
      <c r="X107" s="23" t="str">
        <f t="shared" ref="X107" si="94">IF(api_version=2,"No","No")</f>
        <v>No</v>
      </c>
      <c r="Y107" s="23" t="s">
        <v>107</v>
      </c>
      <c r="Z107" s="23" t="s">
        <v>107</v>
      </c>
      <c r="AA107" s="23" t="str">
        <f t="shared" si="86"/>
        <v>No</v>
      </c>
      <c r="AB107" s="23" t="s">
        <v>107</v>
      </c>
      <c r="AC107" s="23" t="s">
        <v>107</v>
      </c>
      <c r="AD107" s="23" t="s">
        <v>107</v>
      </c>
      <c r="AE107" s="23" t="str">
        <f t="shared" si="87"/>
        <v>No</v>
      </c>
      <c r="AF107" s="23" t="s">
        <v>107</v>
      </c>
      <c r="AG107" s="23" t="s">
        <v>107</v>
      </c>
      <c r="AH107" s="23" t="s">
        <v>107</v>
      </c>
      <c r="AI107" s="23" t="str">
        <f t="shared" si="77"/>
        <v>No</v>
      </c>
      <c r="AJ107" s="23" t="s">
        <v>107</v>
      </c>
      <c r="AK107" s="23" t="str">
        <f t="shared" si="88"/>
        <v>No</v>
      </c>
      <c r="AL107" s="23" t="str">
        <f t="shared" si="88"/>
        <v>No</v>
      </c>
      <c r="AM107" s="23" t="str">
        <f t="shared" si="89"/>
        <v>No</v>
      </c>
      <c r="AN107" s="23" t="s">
        <v>107</v>
      </c>
      <c r="AO107" s="23" t="s">
        <v>107</v>
      </c>
      <c r="AP107" s="23" t="s">
        <v>107</v>
      </c>
      <c r="AQ107" s="23" t="str">
        <f t="shared" si="90"/>
        <v>No</v>
      </c>
      <c r="AR107" s="23" t="str">
        <f t="shared" si="90"/>
        <v>No</v>
      </c>
      <c r="AS107" s="23" t="s">
        <v>107</v>
      </c>
      <c r="AT107" s="23" t="str">
        <f t="shared" si="91"/>
        <v>No</v>
      </c>
      <c r="AU107" s="24" t="s">
        <v>107</v>
      </c>
      <c r="AV107" s="25" t="s">
        <v>107</v>
      </c>
      <c r="AW107" s="23" t="s">
        <v>107</v>
      </c>
      <c r="AX107" s="23" t="s">
        <v>107</v>
      </c>
      <c r="AY107" s="23" t="s">
        <v>107</v>
      </c>
      <c r="AZ107" s="24" t="s">
        <v>107</v>
      </c>
      <c r="BA107" s="23" t="str">
        <f t="shared" si="92"/>
        <v>No</v>
      </c>
      <c r="BB107" s="23" t="s">
        <v>107</v>
      </c>
      <c r="BC107" s="23" t="str">
        <f t="shared" si="93"/>
        <v>No</v>
      </c>
      <c r="BD107" s="23" t="s">
        <v>107</v>
      </c>
      <c r="BE107" s="23" t="s">
        <v>107</v>
      </c>
    </row>
    <row r="108" spans="1:57" x14ac:dyDescent="0.35">
      <c r="A108" s="89" t="str">
        <f>IF(api_version=2,"directorType","-")</f>
        <v>directorType</v>
      </c>
      <c r="C108" s="28" t="s">
        <v>109</v>
      </c>
      <c r="D108" s="24" t="str">
        <f>IF(api_version=2,"Yes","No")</f>
        <v>Yes</v>
      </c>
      <c r="E108" s="28" t="s">
        <v>109</v>
      </c>
      <c r="F108" s="23" t="s">
        <v>106</v>
      </c>
      <c r="G108" s="33" t="s">
        <v>106</v>
      </c>
      <c r="H108" s="30" t="s">
        <v>106</v>
      </c>
      <c r="I108" s="23" t="str">
        <f>IF(api_version=2,"Yes","No")</f>
        <v>Yes</v>
      </c>
      <c r="J108" s="24" t="s">
        <v>106</v>
      </c>
      <c r="K108" s="25" t="str">
        <f>IF(api_version=2,"Yes","No")</f>
        <v>Yes</v>
      </c>
      <c r="L108" s="23" t="s">
        <v>106</v>
      </c>
      <c r="M108" s="24" t="s">
        <v>106</v>
      </c>
      <c r="N108" s="26" t="s">
        <v>106</v>
      </c>
      <c r="O108" s="25" t="s">
        <v>106</v>
      </c>
      <c r="P108" s="33" t="s">
        <v>109</v>
      </c>
      <c r="Q108" s="30" t="s">
        <v>109</v>
      </c>
      <c r="R108" s="24" t="str">
        <f>IF(api_version=2,"Yes","No")</f>
        <v>Yes</v>
      </c>
      <c r="S108" s="30" t="s">
        <v>109</v>
      </c>
      <c r="T108" s="30" t="s">
        <v>109</v>
      </c>
      <c r="U108" s="25" t="str">
        <f>IF(api_version=2,"Yes","No")</f>
        <v>Yes</v>
      </c>
      <c r="V108" s="28" t="s">
        <v>109</v>
      </c>
      <c r="W108" s="28" t="s">
        <v>109</v>
      </c>
      <c r="X108" s="28" t="s">
        <v>109</v>
      </c>
      <c r="Y108" s="33" t="s">
        <v>109</v>
      </c>
      <c r="Z108" s="33" t="s">
        <v>109</v>
      </c>
      <c r="AA108" s="33" t="s">
        <v>109</v>
      </c>
      <c r="AB108" s="28" t="s">
        <v>109</v>
      </c>
      <c r="AC108" s="33" t="s">
        <v>109</v>
      </c>
      <c r="AD108" s="28" t="s">
        <v>109</v>
      </c>
      <c r="AE108" s="28" t="s">
        <v>109</v>
      </c>
      <c r="AF108" s="28" t="s">
        <v>109</v>
      </c>
      <c r="AG108" s="28" t="s">
        <v>109</v>
      </c>
      <c r="AH108" s="28" t="s">
        <v>109</v>
      </c>
      <c r="AI108" s="28" t="s">
        <v>109</v>
      </c>
      <c r="AJ108" s="23" t="s">
        <v>106</v>
      </c>
      <c r="AK108" s="24" t="str">
        <f>IF(api_version=1,"No","Yes")</f>
        <v>Yes</v>
      </c>
      <c r="AL108" s="23" t="s">
        <v>106</v>
      </c>
      <c r="AM108" s="28" t="s">
        <v>109</v>
      </c>
      <c r="AN108" s="23" t="s">
        <v>107</v>
      </c>
      <c r="AO108" s="33" t="s">
        <v>109</v>
      </c>
      <c r="AP108" s="28" t="s">
        <v>109</v>
      </c>
      <c r="AQ108" s="23" t="str">
        <f t="shared" si="90"/>
        <v>No</v>
      </c>
      <c r="AR108" s="23" t="str">
        <f t="shared" si="90"/>
        <v>No</v>
      </c>
      <c r="AS108" s="28" t="s">
        <v>109</v>
      </c>
      <c r="AT108" s="28" t="s">
        <v>109</v>
      </c>
      <c r="AU108" s="24" t="str">
        <f>IF(api_version=2,"Yes","No")</f>
        <v>Yes</v>
      </c>
      <c r="AV108" s="28" t="s">
        <v>109</v>
      </c>
      <c r="AW108" s="28" t="s">
        <v>109</v>
      </c>
      <c r="AX108" s="28" t="s">
        <v>109</v>
      </c>
      <c r="AY108" s="28" t="s">
        <v>109</v>
      </c>
      <c r="AZ108" s="24" t="s">
        <v>106</v>
      </c>
      <c r="BA108" s="24" t="str">
        <f>IF(api_version=1,"No","Yes")</f>
        <v>Yes</v>
      </c>
      <c r="BB108" s="28" t="s">
        <v>109</v>
      </c>
      <c r="BC108" s="23" t="str">
        <f t="shared" si="93"/>
        <v>No</v>
      </c>
      <c r="BD108" s="28" t="s">
        <v>109</v>
      </c>
      <c r="BE108" s="28" t="s">
        <v>109</v>
      </c>
    </row>
    <row r="109" spans="1:57" x14ac:dyDescent="0.35">
      <c r="A109" s="89" t="str">
        <f>IF(api_version=2,"hasNegativeInfo","-")</f>
        <v>hasNegativeInfo</v>
      </c>
      <c r="C109" s="23" t="s">
        <v>108</v>
      </c>
      <c r="D109" s="23" t="s">
        <v>107</v>
      </c>
      <c r="E109" s="23" t="s">
        <v>107</v>
      </c>
      <c r="F109" s="23" t="s">
        <v>107</v>
      </c>
      <c r="G109" s="33" t="s">
        <v>110</v>
      </c>
      <c r="H109" s="25" t="s">
        <v>107</v>
      </c>
      <c r="I109" s="23" t="str">
        <f>IF(api_version=2,"No","No")</f>
        <v>No</v>
      </c>
      <c r="J109" s="24" t="s">
        <v>107</v>
      </c>
      <c r="K109" s="25" t="s">
        <v>107</v>
      </c>
      <c r="L109" s="23" t="s">
        <v>107</v>
      </c>
      <c r="M109" s="24" t="s">
        <v>107</v>
      </c>
      <c r="N109" s="26" t="s">
        <v>107</v>
      </c>
      <c r="O109" s="25" t="s">
        <v>107</v>
      </c>
      <c r="P109" s="24" t="s">
        <v>107</v>
      </c>
      <c r="Q109" s="25" t="s">
        <v>107</v>
      </c>
      <c r="R109" s="24" t="s">
        <v>107</v>
      </c>
      <c r="S109" s="25" t="s">
        <v>107</v>
      </c>
      <c r="T109" s="23" t="s">
        <v>107</v>
      </c>
      <c r="U109" s="24" t="str">
        <f>IF(api_version=2,"No","No")</f>
        <v>No</v>
      </c>
      <c r="V109" s="23" t="s">
        <v>107</v>
      </c>
      <c r="W109" s="23" t="s">
        <v>107</v>
      </c>
      <c r="X109" s="23" t="str">
        <f t="shared" ref="X109" si="95">IF(api_version=2,"No","No")</f>
        <v>No</v>
      </c>
      <c r="Y109" s="23" t="s">
        <v>107</v>
      </c>
      <c r="Z109" s="23" t="s">
        <v>107</v>
      </c>
      <c r="AA109" s="23" t="str">
        <f t="shared" ref="AA109" si="96">IF(api_version=2,"No","No")</f>
        <v>No</v>
      </c>
      <c r="AB109" s="23" t="s">
        <v>107</v>
      </c>
      <c r="AC109" s="23" t="s">
        <v>107</v>
      </c>
      <c r="AD109" s="23" t="s">
        <v>107</v>
      </c>
      <c r="AE109" s="23" t="str">
        <f t="shared" ref="AE109" si="97">IF(api_version=2,"No","No")</f>
        <v>No</v>
      </c>
      <c r="AF109" s="23" t="s">
        <v>107</v>
      </c>
      <c r="AG109" s="23" t="s">
        <v>107</v>
      </c>
      <c r="AH109" s="23" t="s">
        <v>107</v>
      </c>
      <c r="AI109" s="23" t="str">
        <f t="shared" si="77"/>
        <v>No</v>
      </c>
      <c r="AJ109" s="23" t="s">
        <v>107</v>
      </c>
      <c r="AK109" s="23" t="str">
        <f t="shared" ref="AK109" si="98">IF(api_version=2,"No","No")</f>
        <v>No</v>
      </c>
      <c r="AL109" s="23" t="str">
        <f t="shared" si="88"/>
        <v>No</v>
      </c>
      <c r="AM109" s="23" t="str">
        <f t="shared" si="89"/>
        <v>No</v>
      </c>
      <c r="AN109" s="23" t="s">
        <v>107</v>
      </c>
      <c r="AO109" s="23" t="s">
        <v>107</v>
      </c>
      <c r="AP109" s="23" t="s">
        <v>107</v>
      </c>
      <c r="AQ109" s="23" t="str">
        <f t="shared" si="90"/>
        <v>No</v>
      </c>
      <c r="AR109" s="23" t="str">
        <f t="shared" si="90"/>
        <v>No</v>
      </c>
      <c r="AS109" s="23" t="s">
        <v>107</v>
      </c>
      <c r="AT109" s="23" t="str">
        <f t="shared" si="91"/>
        <v>No</v>
      </c>
      <c r="AU109" s="24" t="str">
        <f>IF(api_version=2,"Yes","No")</f>
        <v>Yes</v>
      </c>
      <c r="AV109" s="25" t="s">
        <v>107</v>
      </c>
      <c r="AW109" s="23" t="s">
        <v>107</v>
      </c>
      <c r="AX109" s="23" t="s">
        <v>107</v>
      </c>
      <c r="AY109" s="23" t="s">
        <v>107</v>
      </c>
      <c r="AZ109" s="24" t="s">
        <v>107</v>
      </c>
      <c r="BA109" s="23" t="str">
        <f t="shared" si="92"/>
        <v>No</v>
      </c>
      <c r="BB109" s="23" t="s">
        <v>107</v>
      </c>
      <c r="BC109" s="23" t="str">
        <f t="shared" si="93"/>
        <v>No</v>
      </c>
      <c r="BD109" s="23" t="s">
        <v>107</v>
      </c>
      <c r="BE109" s="23" t="s">
        <v>107</v>
      </c>
    </row>
    <row r="110" spans="1:57" x14ac:dyDescent="0.35">
      <c r="A110" s="89" t="str">
        <f>IF(api_version=2,"dateOfBirth","DateOfBirth")</f>
        <v>dateOfBirth</v>
      </c>
      <c r="C110" s="23" t="s">
        <v>106</v>
      </c>
      <c r="D110" s="23" t="s">
        <v>106</v>
      </c>
      <c r="E110" s="23" t="s">
        <v>107</v>
      </c>
      <c r="F110" s="23" t="s">
        <v>106</v>
      </c>
      <c r="G110" s="24" t="s">
        <v>106</v>
      </c>
      <c r="H110" s="25" t="s">
        <v>106</v>
      </c>
      <c r="I110" s="23" t="s">
        <v>106</v>
      </c>
      <c r="J110" s="24" t="s">
        <v>106</v>
      </c>
      <c r="K110" s="25" t="str">
        <f>IF(api_version=2,"Yes","No")</f>
        <v>Yes</v>
      </c>
      <c r="L110" s="23" t="s">
        <v>107</v>
      </c>
      <c r="M110" s="24" t="s">
        <v>106</v>
      </c>
      <c r="N110" s="26" t="s">
        <v>106</v>
      </c>
      <c r="O110" s="25" t="s">
        <v>106</v>
      </c>
      <c r="P110" s="24" t="s">
        <v>106</v>
      </c>
      <c r="Q110" s="25" t="s">
        <v>107</v>
      </c>
      <c r="R110" s="33" t="s">
        <v>110</v>
      </c>
      <c r="S110" s="25" t="s">
        <v>107</v>
      </c>
      <c r="T110" s="23" t="s">
        <v>106</v>
      </c>
      <c r="U110" s="24" t="str">
        <f>IF(api_version=2,"Yes","No")</f>
        <v>Yes</v>
      </c>
      <c r="V110" s="23" t="s">
        <v>107</v>
      </c>
      <c r="W110" s="23" t="s">
        <v>107</v>
      </c>
      <c r="X110" s="23" t="s">
        <v>107</v>
      </c>
      <c r="Y110" s="23" t="s">
        <v>107</v>
      </c>
      <c r="Z110" s="23" t="s">
        <v>107</v>
      </c>
      <c r="AA110" s="23" t="s">
        <v>107</v>
      </c>
      <c r="AB110" s="23" t="s">
        <v>107</v>
      </c>
      <c r="AC110" s="23" t="s">
        <v>107</v>
      </c>
      <c r="AD110" s="23" t="s">
        <v>107</v>
      </c>
      <c r="AE110" s="28" t="s">
        <v>110</v>
      </c>
      <c r="AF110" s="23" t="s">
        <v>107</v>
      </c>
      <c r="AG110" s="23" t="s">
        <v>107</v>
      </c>
      <c r="AH110" s="23" t="s">
        <v>107</v>
      </c>
      <c r="AI110" s="23" t="str">
        <f t="shared" si="77"/>
        <v>No</v>
      </c>
      <c r="AJ110" s="23" t="s">
        <v>106</v>
      </c>
      <c r="AK110" s="23" t="s">
        <v>107</v>
      </c>
      <c r="AL110" s="23" t="s">
        <v>107</v>
      </c>
      <c r="AM110" s="23" t="str">
        <f t="shared" si="89"/>
        <v>No</v>
      </c>
      <c r="AN110" s="23" t="s">
        <v>107</v>
      </c>
      <c r="AO110" s="23" t="s">
        <v>107</v>
      </c>
      <c r="AP110" s="23" t="s">
        <v>106</v>
      </c>
      <c r="AQ110" s="23" t="s">
        <v>107</v>
      </c>
      <c r="AR110" s="23" t="s">
        <v>107</v>
      </c>
      <c r="AS110" s="23" t="s">
        <v>106</v>
      </c>
      <c r="AT110" s="23" t="str">
        <f t="shared" si="91"/>
        <v>No</v>
      </c>
      <c r="AU110" s="24" t="s">
        <v>106</v>
      </c>
      <c r="AV110" s="25" t="s">
        <v>107</v>
      </c>
      <c r="AW110" s="23" t="s">
        <v>107</v>
      </c>
      <c r="AX110" s="23" t="s">
        <v>107</v>
      </c>
      <c r="AY110" s="23" t="s">
        <v>107</v>
      </c>
      <c r="AZ110" s="24" t="s">
        <v>106</v>
      </c>
      <c r="BA110" s="23" t="s">
        <v>107</v>
      </c>
      <c r="BB110" s="23" t="s">
        <v>107</v>
      </c>
      <c r="BC110" s="23" t="s">
        <v>107</v>
      </c>
      <c r="BD110" s="23" t="s">
        <v>107</v>
      </c>
      <c r="BE110" s="23" t="s">
        <v>107</v>
      </c>
    </row>
    <row r="111" spans="1:57" x14ac:dyDescent="0.35">
      <c r="A111" s="89" t="str">
        <f>IF(api_version=2,"signingAuthority (boolean)","-")</f>
        <v>signingAuthority (boolean)</v>
      </c>
      <c r="C111" s="23" t="str">
        <f t="shared" ref="C111:M111" si="99">IF(api_version=2,"No","No")</f>
        <v>No</v>
      </c>
      <c r="D111" s="23" t="str">
        <f t="shared" si="99"/>
        <v>No</v>
      </c>
      <c r="E111" s="23" t="str">
        <f t="shared" si="99"/>
        <v>No</v>
      </c>
      <c r="F111" s="23" t="str">
        <f t="shared" si="99"/>
        <v>No</v>
      </c>
      <c r="G111" s="24" t="s">
        <v>106</v>
      </c>
      <c r="H111" s="25" t="str">
        <f t="shared" ref="H111" si="100">IF(api_version=2,"No","No")</f>
        <v>No</v>
      </c>
      <c r="I111" s="23" t="str">
        <f t="shared" si="99"/>
        <v>No</v>
      </c>
      <c r="J111" s="24" t="str">
        <f t="shared" si="99"/>
        <v>No</v>
      </c>
      <c r="K111" s="25" t="str">
        <f t="shared" si="99"/>
        <v>No</v>
      </c>
      <c r="L111" s="23" t="str">
        <f t="shared" si="99"/>
        <v>No</v>
      </c>
      <c r="M111" s="24" t="str">
        <f t="shared" si="99"/>
        <v>No</v>
      </c>
      <c r="N111" s="26" t="s">
        <v>107</v>
      </c>
      <c r="O111" s="25" t="s">
        <v>107</v>
      </c>
      <c r="P111" s="24" t="str">
        <f t="shared" ref="P111:S111" si="101">IF(api_version=2,"No","No")</f>
        <v>No</v>
      </c>
      <c r="Q111" s="25" t="str">
        <f t="shared" si="101"/>
        <v>No</v>
      </c>
      <c r="R111" s="23" t="str">
        <f t="shared" si="101"/>
        <v>No</v>
      </c>
      <c r="S111" s="23" t="str">
        <f t="shared" si="101"/>
        <v>No</v>
      </c>
      <c r="T111" s="23" t="str">
        <f>IF(api_version=2,"Yes","No")</f>
        <v>Yes</v>
      </c>
      <c r="U111" s="23" t="str">
        <f t="shared" ref="U111:BD111" si="102">IF(api_version=2,"No","No")</f>
        <v>No</v>
      </c>
      <c r="V111" s="23" t="str">
        <f t="shared" si="102"/>
        <v>No</v>
      </c>
      <c r="W111" s="23" t="str">
        <f t="shared" si="102"/>
        <v>No</v>
      </c>
      <c r="X111" s="23" t="str">
        <f t="shared" si="102"/>
        <v>No</v>
      </c>
      <c r="Y111" s="23" t="str">
        <f t="shared" si="102"/>
        <v>No</v>
      </c>
      <c r="Z111" s="23" t="str">
        <f t="shared" si="102"/>
        <v>No</v>
      </c>
      <c r="AA111" s="23" t="str">
        <f t="shared" si="102"/>
        <v>No</v>
      </c>
      <c r="AB111" s="23" t="str">
        <f t="shared" si="102"/>
        <v>No</v>
      </c>
      <c r="AC111" s="23" t="str">
        <f t="shared" si="102"/>
        <v>No</v>
      </c>
      <c r="AD111" s="23" t="str">
        <f t="shared" si="102"/>
        <v>No</v>
      </c>
      <c r="AE111" s="23" t="str">
        <f t="shared" si="102"/>
        <v>No</v>
      </c>
      <c r="AF111" s="23" t="str">
        <f t="shared" si="102"/>
        <v>No</v>
      </c>
      <c r="AG111" s="23" t="str">
        <f t="shared" si="102"/>
        <v>No</v>
      </c>
      <c r="AH111" s="23" t="str">
        <f t="shared" si="102"/>
        <v>No</v>
      </c>
      <c r="AI111" s="23" t="str">
        <f t="shared" si="102"/>
        <v>No</v>
      </c>
      <c r="AJ111" s="23" t="str">
        <f t="shared" si="102"/>
        <v>No</v>
      </c>
      <c r="AK111" s="23" t="str">
        <f t="shared" si="102"/>
        <v>No</v>
      </c>
      <c r="AL111" s="23" t="str">
        <f t="shared" si="102"/>
        <v>No</v>
      </c>
      <c r="AM111" s="23" t="str">
        <f t="shared" si="102"/>
        <v>No</v>
      </c>
      <c r="AN111" s="23" t="str">
        <f t="shared" si="102"/>
        <v>No</v>
      </c>
      <c r="AO111" s="23" t="str">
        <f t="shared" si="102"/>
        <v>No</v>
      </c>
      <c r="AP111" s="23" t="str">
        <f t="shared" si="102"/>
        <v>No</v>
      </c>
      <c r="AQ111" s="23" t="str">
        <f t="shared" si="102"/>
        <v>No</v>
      </c>
      <c r="AR111" s="23" t="str">
        <f t="shared" si="102"/>
        <v>No</v>
      </c>
      <c r="AS111" s="23" t="str">
        <f t="shared" si="102"/>
        <v>No</v>
      </c>
      <c r="AT111" s="23" t="str">
        <f t="shared" si="102"/>
        <v>No</v>
      </c>
      <c r="AU111" s="23" t="str">
        <f t="shared" si="102"/>
        <v>No</v>
      </c>
      <c r="AV111" s="23" t="str">
        <f t="shared" si="102"/>
        <v>No</v>
      </c>
      <c r="AW111" s="23" t="str">
        <f t="shared" si="102"/>
        <v>No</v>
      </c>
      <c r="AX111" s="23" t="str">
        <f t="shared" si="102"/>
        <v>No</v>
      </c>
      <c r="AY111" s="23" t="str">
        <f t="shared" si="102"/>
        <v>No</v>
      </c>
      <c r="AZ111" s="23" t="str">
        <f t="shared" si="102"/>
        <v>No</v>
      </c>
      <c r="BA111" s="23" t="str">
        <f t="shared" si="102"/>
        <v>No</v>
      </c>
      <c r="BB111" s="23" t="str">
        <f t="shared" si="102"/>
        <v>No</v>
      </c>
      <c r="BC111" s="23" t="str">
        <f t="shared" si="102"/>
        <v>No</v>
      </c>
      <c r="BD111" s="23" t="str">
        <f t="shared" si="102"/>
        <v>No</v>
      </c>
      <c r="BE111" s="23" t="s">
        <v>107</v>
      </c>
    </row>
    <row r="112" spans="1:57" x14ac:dyDescent="0.35">
      <c r="A112" s="89" t="str">
        <f>IF(api_version=2,"positions[*].positionName","Position")</f>
        <v>positions[*].positionName</v>
      </c>
      <c r="C112" s="23" t="s">
        <v>106</v>
      </c>
      <c r="D112" s="23" t="s">
        <v>106</v>
      </c>
      <c r="E112" s="23" t="s">
        <v>106</v>
      </c>
      <c r="F112" s="28" t="s">
        <v>110</v>
      </c>
      <c r="G112" s="24" t="s">
        <v>106</v>
      </c>
      <c r="H112" s="25" t="s">
        <v>106</v>
      </c>
      <c r="I112" s="23" t="s">
        <v>106</v>
      </c>
      <c r="J112" s="24" t="s">
        <v>106</v>
      </c>
      <c r="K112" s="30" t="s">
        <v>110</v>
      </c>
      <c r="L112" s="23" t="s">
        <v>106</v>
      </c>
      <c r="M112" s="24" t="s">
        <v>106</v>
      </c>
      <c r="N112" s="26" t="s">
        <v>106</v>
      </c>
      <c r="O112" s="25" t="s">
        <v>106</v>
      </c>
      <c r="P112" s="24" t="s">
        <v>106</v>
      </c>
      <c r="Q112" s="25" t="s">
        <v>107</v>
      </c>
      <c r="R112" s="24" t="s">
        <v>106</v>
      </c>
      <c r="S112" s="25" t="s">
        <v>106</v>
      </c>
      <c r="T112" s="23" t="s">
        <v>106</v>
      </c>
      <c r="U112" s="24" t="s">
        <v>106</v>
      </c>
      <c r="V112" s="23" t="s">
        <v>106</v>
      </c>
      <c r="W112" s="23" t="s">
        <v>106</v>
      </c>
      <c r="X112" s="23" t="s">
        <v>107</v>
      </c>
      <c r="Y112" s="23" t="s">
        <v>106</v>
      </c>
      <c r="Z112" s="23" t="s">
        <v>106</v>
      </c>
      <c r="AA112" s="23" t="s">
        <v>106</v>
      </c>
      <c r="AB112" s="23" t="s">
        <v>106</v>
      </c>
      <c r="AC112" s="23" t="s">
        <v>106</v>
      </c>
      <c r="AD112" s="23" t="s">
        <v>106</v>
      </c>
      <c r="AE112" s="23" t="s">
        <v>106</v>
      </c>
      <c r="AF112" s="28" t="s">
        <v>110</v>
      </c>
      <c r="AG112" s="28" t="s">
        <v>110</v>
      </c>
      <c r="AH112" s="23" t="s">
        <v>106</v>
      </c>
      <c r="AI112" s="23" t="str">
        <f t="shared" si="77"/>
        <v>Yes</v>
      </c>
      <c r="AJ112" s="23" t="s">
        <v>106</v>
      </c>
      <c r="AK112" s="23" t="s">
        <v>106</v>
      </c>
      <c r="AL112" s="23" t="s">
        <v>106</v>
      </c>
      <c r="AM112" s="23" t="str">
        <f>AF112</f>
        <v>Yes*</v>
      </c>
      <c r="AN112" s="23" t="s">
        <v>106</v>
      </c>
      <c r="AO112" s="23" t="s">
        <v>106</v>
      </c>
      <c r="AP112" s="23" t="s">
        <v>106</v>
      </c>
      <c r="AQ112" s="23" t="s">
        <v>106</v>
      </c>
      <c r="AR112" s="23" t="s">
        <v>106</v>
      </c>
      <c r="AS112" s="23" t="s">
        <v>106</v>
      </c>
      <c r="AT112" s="23" t="s">
        <v>106</v>
      </c>
      <c r="AU112" s="24" t="s">
        <v>106</v>
      </c>
      <c r="AV112" s="25" t="s">
        <v>106</v>
      </c>
      <c r="AW112" s="23" t="s">
        <v>107</v>
      </c>
      <c r="AX112" s="23" t="s">
        <v>106</v>
      </c>
      <c r="AY112" s="23" t="s">
        <v>106</v>
      </c>
      <c r="AZ112" s="24" t="s">
        <v>106</v>
      </c>
      <c r="BA112" s="23" t="s">
        <v>106</v>
      </c>
      <c r="BB112" s="23" t="s">
        <v>106</v>
      </c>
      <c r="BC112" s="23" t="s">
        <v>106</v>
      </c>
      <c r="BD112" s="23" t="s">
        <v>107</v>
      </c>
      <c r="BE112" s="23" t="s">
        <v>106</v>
      </c>
    </row>
    <row r="113" spans="1:57" x14ac:dyDescent="0.35">
      <c r="A113" s="89" t="str">
        <f>IF(api_version=2,"positions[*].providerCode","-")</f>
        <v>positions[*].providerCode</v>
      </c>
      <c r="C113" s="23" t="str">
        <f>IF(api_version=2,"Yes","No")</f>
        <v>Yes</v>
      </c>
      <c r="D113" s="23" t="s">
        <v>107</v>
      </c>
      <c r="E113" s="23" t="s">
        <v>107</v>
      </c>
      <c r="F113" s="23" t="s">
        <v>107</v>
      </c>
      <c r="G113" s="24" t="s">
        <v>107</v>
      </c>
      <c r="H113" s="25" t="s">
        <v>107</v>
      </c>
      <c r="I113" s="23" t="s">
        <v>107</v>
      </c>
      <c r="J113" s="24" t="s">
        <v>107</v>
      </c>
      <c r="K113" s="25" t="s">
        <v>107</v>
      </c>
      <c r="L113" s="23" t="s">
        <v>106</v>
      </c>
      <c r="M113" s="24" t="s">
        <v>106</v>
      </c>
      <c r="N113" s="26" t="s">
        <v>106</v>
      </c>
      <c r="O113" s="25" t="s">
        <v>106</v>
      </c>
      <c r="P113" s="24" t="s">
        <v>107</v>
      </c>
      <c r="Q113" s="25" t="s">
        <v>107</v>
      </c>
      <c r="R113" s="24" t="s">
        <v>107</v>
      </c>
      <c r="S113" s="25" t="s">
        <v>107</v>
      </c>
      <c r="T113" s="23" t="s">
        <v>106</v>
      </c>
      <c r="U113" s="24" t="str">
        <f>IF(api_version=2,"No","No")</f>
        <v>No</v>
      </c>
      <c r="V113" s="23" t="s">
        <v>107</v>
      </c>
      <c r="W113" s="23" t="s">
        <v>107</v>
      </c>
      <c r="X113" s="23" t="str">
        <f t="shared" ref="X113" si="103">IF(api_version=2,"No","No")</f>
        <v>No</v>
      </c>
      <c r="Y113" s="23" t="s">
        <v>107</v>
      </c>
      <c r="Z113" s="23" t="s">
        <v>107</v>
      </c>
      <c r="AA113" s="23" t="s">
        <v>106</v>
      </c>
      <c r="AB113" s="23" t="s">
        <v>107</v>
      </c>
      <c r="AC113" s="23" t="s">
        <v>107</v>
      </c>
      <c r="AD113" s="23" t="str">
        <f t="shared" ref="AD113:AH113" si="104">IF(api_version=2,"No","No")</f>
        <v>No</v>
      </c>
      <c r="AE113" s="23" t="str">
        <f t="shared" si="104"/>
        <v>No</v>
      </c>
      <c r="AF113" s="23" t="str">
        <f t="shared" si="104"/>
        <v>No</v>
      </c>
      <c r="AG113" s="23" t="str">
        <f t="shared" si="104"/>
        <v>No</v>
      </c>
      <c r="AH113" s="23" t="str">
        <f t="shared" si="104"/>
        <v>No</v>
      </c>
      <c r="AI113" s="23" t="str">
        <f t="shared" si="77"/>
        <v>No</v>
      </c>
      <c r="AJ113" s="23" t="s">
        <v>106</v>
      </c>
      <c r="AK113" s="24" t="str">
        <f>IF(api_version=1,"No","No")</f>
        <v>No</v>
      </c>
      <c r="AL113" s="23" t="s">
        <v>106</v>
      </c>
      <c r="AM113" s="23" t="str">
        <f>AF113</f>
        <v>No</v>
      </c>
      <c r="AN113" s="23" t="s">
        <v>107</v>
      </c>
      <c r="AO113" s="23" t="s">
        <v>106</v>
      </c>
      <c r="AP113" s="23" t="s">
        <v>107</v>
      </c>
      <c r="AQ113" s="23" t="str">
        <f t="shared" ref="AQ113:AR113" si="105">IF(api_version=2,"No","No")</f>
        <v>No</v>
      </c>
      <c r="AR113" s="23" t="str">
        <f t="shared" si="105"/>
        <v>No</v>
      </c>
      <c r="AS113" s="23" t="s">
        <v>107</v>
      </c>
      <c r="AT113" s="23" t="str">
        <f>IF(api_version=2,"No","No")</f>
        <v>No</v>
      </c>
      <c r="AU113" s="24" t="s">
        <v>107</v>
      </c>
      <c r="AV113" s="25" t="s">
        <v>107</v>
      </c>
      <c r="AW113" s="23" t="s">
        <v>107</v>
      </c>
      <c r="AX113" s="23" t="s">
        <v>107</v>
      </c>
      <c r="AY113" s="23" t="s">
        <v>107</v>
      </c>
      <c r="AZ113" s="24" t="s">
        <v>107</v>
      </c>
      <c r="BA113" s="23" t="str">
        <f t="shared" ref="BA113" si="106">IF(api_version=2,"No","No")</f>
        <v>No</v>
      </c>
      <c r="BB113" s="23" t="s">
        <v>107</v>
      </c>
      <c r="BC113" s="23" t="str">
        <f t="shared" ref="BC113" si="107">IF(api_version=2,"No","No")</f>
        <v>No</v>
      </c>
      <c r="BD113" s="23" t="s">
        <v>107</v>
      </c>
      <c r="BE113" s="23" t="s">
        <v>107</v>
      </c>
    </row>
    <row r="114" spans="1:57" x14ac:dyDescent="0.35">
      <c r="A114" s="89" t="str">
        <f>IF(api_version=2,"positions[*].dateAppointed","Position @AppointmentDate")</f>
        <v>positions[*].dateAppointed</v>
      </c>
      <c r="C114" s="23" t="s">
        <v>106</v>
      </c>
      <c r="D114" s="23" t="s">
        <v>106</v>
      </c>
      <c r="E114" s="23" t="s">
        <v>107</v>
      </c>
      <c r="F114" s="23" t="s">
        <v>107</v>
      </c>
      <c r="G114" s="24" t="s">
        <v>106</v>
      </c>
      <c r="H114" s="25" t="s">
        <v>106</v>
      </c>
      <c r="I114" s="23" t="s">
        <v>106</v>
      </c>
      <c r="J114" s="24" t="s">
        <v>106</v>
      </c>
      <c r="K114" s="25" t="str">
        <f>IF(api_version=2,"Yes","No")</f>
        <v>Yes</v>
      </c>
      <c r="L114" s="23" t="s">
        <v>106</v>
      </c>
      <c r="M114" s="24" t="s">
        <v>106</v>
      </c>
      <c r="N114" s="26" t="s">
        <v>106</v>
      </c>
      <c r="O114" s="25" t="s">
        <v>106</v>
      </c>
      <c r="P114" s="24" t="s">
        <v>106</v>
      </c>
      <c r="Q114" s="25" t="s">
        <v>107</v>
      </c>
      <c r="R114" s="24" t="s">
        <v>106</v>
      </c>
      <c r="S114" s="25" t="s">
        <v>107</v>
      </c>
      <c r="T114" s="23" t="s">
        <v>107</v>
      </c>
      <c r="U114" s="24" t="s">
        <v>106</v>
      </c>
      <c r="V114" s="23" t="s">
        <v>106</v>
      </c>
      <c r="W114" s="23" t="s">
        <v>107</v>
      </c>
      <c r="X114" s="23" t="s">
        <v>107</v>
      </c>
      <c r="Y114" s="23" t="s">
        <v>107</v>
      </c>
      <c r="Z114" s="23" t="s">
        <v>107</v>
      </c>
      <c r="AA114" s="23" t="s">
        <v>106</v>
      </c>
      <c r="AB114" s="23" t="s">
        <v>107</v>
      </c>
      <c r="AC114" s="23" t="s">
        <v>107</v>
      </c>
      <c r="AD114" s="23" t="s">
        <v>107</v>
      </c>
      <c r="AE114" s="23" t="s">
        <v>106</v>
      </c>
      <c r="AF114" s="23" t="s">
        <v>106</v>
      </c>
      <c r="AG114" s="23" t="s">
        <v>106</v>
      </c>
      <c r="AH114" s="23" t="s">
        <v>107</v>
      </c>
      <c r="AI114" s="23" t="str">
        <f t="shared" si="77"/>
        <v>No</v>
      </c>
      <c r="AJ114" s="23" t="s">
        <v>106</v>
      </c>
      <c r="AK114" s="23" t="s">
        <v>106</v>
      </c>
      <c r="AL114" s="23" t="s">
        <v>107</v>
      </c>
      <c r="AM114" s="23" t="str">
        <f>AF114</f>
        <v>Yes</v>
      </c>
      <c r="AN114" s="23" t="s">
        <v>107</v>
      </c>
      <c r="AO114" s="23" t="s">
        <v>107</v>
      </c>
      <c r="AP114" s="23" t="s">
        <v>107</v>
      </c>
      <c r="AQ114" s="23" t="s">
        <v>106</v>
      </c>
      <c r="AR114" s="23" t="s">
        <v>107</v>
      </c>
      <c r="AS114" s="23" t="s">
        <v>106</v>
      </c>
      <c r="AT114" s="23" t="s">
        <v>106</v>
      </c>
      <c r="AU114" s="24" t="s">
        <v>106</v>
      </c>
      <c r="AV114" s="25" t="s">
        <v>107</v>
      </c>
      <c r="AW114" s="23" t="s">
        <v>106</v>
      </c>
      <c r="AX114" s="23" t="s">
        <v>106</v>
      </c>
      <c r="AY114" s="54" t="s">
        <v>107</v>
      </c>
      <c r="AZ114" s="55" t="s">
        <v>106</v>
      </c>
      <c r="BA114" s="23" t="s">
        <v>106</v>
      </c>
      <c r="BB114" s="23" t="s">
        <v>107</v>
      </c>
      <c r="BC114" s="23" t="s">
        <v>107</v>
      </c>
      <c r="BD114" s="23" t="s">
        <v>107</v>
      </c>
      <c r="BE114" s="23" t="s">
        <v>107</v>
      </c>
    </row>
    <row r="115" spans="1:57" x14ac:dyDescent="0.35">
      <c r="A115" s="89" t="str">
        <f>IF(api_version=2,"positions[*].authority","-")</f>
        <v>positions[*].authority</v>
      </c>
      <c r="C115" s="23" t="str">
        <f>IF(api_version=2,"No","No")</f>
        <v>No</v>
      </c>
      <c r="D115" s="23" t="str">
        <f>IF(api_ver=2,"Yes","No")</f>
        <v>No</v>
      </c>
      <c r="E115" s="23" t="s">
        <v>107</v>
      </c>
      <c r="F115" s="23" t="s">
        <v>107</v>
      </c>
      <c r="G115" s="24" t="str">
        <f>IF(api_version=2,"Yes","No")</f>
        <v>Yes</v>
      </c>
      <c r="H115" s="25" t="s">
        <v>107</v>
      </c>
      <c r="I115" s="23" t="str">
        <f>IF(api_version=2,"Yes","No")</f>
        <v>Yes</v>
      </c>
      <c r="J115" s="24" t="s">
        <v>107</v>
      </c>
      <c r="K115" s="25" t="s">
        <v>107</v>
      </c>
      <c r="L115" s="23" t="s">
        <v>106</v>
      </c>
      <c r="M115" s="33" t="s">
        <v>109</v>
      </c>
      <c r="N115" s="56" t="s">
        <v>107</v>
      </c>
      <c r="O115" s="30" t="s">
        <v>107</v>
      </c>
      <c r="P115" s="24" t="s">
        <v>107</v>
      </c>
      <c r="Q115" s="25" t="s">
        <v>107</v>
      </c>
      <c r="R115" s="24" t="s">
        <v>107</v>
      </c>
      <c r="S115" s="25" t="s">
        <v>107</v>
      </c>
      <c r="T115" s="23" t="s">
        <v>107</v>
      </c>
      <c r="U115" s="24" t="str">
        <f>IF(api_version=2,"No","No")</f>
        <v>No</v>
      </c>
      <c r="V115" s="23" t="s">
        <v>107</v>
      </c>
      <c r="W115" s="23" t="s">
        <v>107</v>
      </c>
      <c r="X115" s="23" t="s">
        <v>107</v>
      </c>
      <c r="Y115" s="23" t="s">
        <v>107</v>
      </c>
      <c r="Z115" s="23" t="s">
        <v>107</v>
      </c>
      <c r="AA115" s="23" t="s">
        <v>107</v>
      </c>
      <c r="AB115" s="23" t="s">
        <v>107</v>
      </c>
      <c r="AC115" s="23" t="s">
        <v>107</v>
      </c>
      <c r="AD115" s="23" t="s">
        <v>107</v>
      </c>
      <c r="AE115" s="23" t="s">
        <v>107</v>
      </c>
      <c r="AF115" s="23" t="s">
        <v>107</v>
      </c>
      <c r="AG115" s="23" t="s">
        <v>107</v>
      </c>
      <c r="AH115" s="23" t="s">
        <v>107</v>
      </c>
      <c r="AI115" s="23" t="str">
        <f t="shared" si="77"/>
        <v>No</v>
      </c>
      <c r="AJ115" s="23" t="s">
        <v>107</v>
      </c>
      <c r="AK115" s="24" t="s">
        <v>107</v>
      </c>
      <c r="AL115" s="23" t="s">
        <v>107</v>
      </c>
      <c r="AM115" s="23" t="str">
        <f>AF115</f>
        <v>No</v>
      </c>
      <c r="AN115" s="23" t="s">
        <v>107</v>
      </c>
      <c r="AO115" s="23" t="s">
        <v>107</v>
      </c>
      <c r="AP115" s="23" t="s">
        <v>107</v>
      </c>
      <c r="AQ115" s="23" t="s">
        <v>107</v>
      </c>
      <c r="AR115" s="23" t="s">
        <v>107</v>
      </c>
      <c r="AS115" s="23" t="s">
        <v>107</v>
      </c>
      <c r="AT115" s="23" t="str">
        <f>IF(api_version=2,"No","No")</f>
        <v>No</v>
      </c>
      <c r="AU115" s="24" t="s">
        <v>107</v>
      </c>
      <c r="AV115" s="25" t="s">
        <v>107</v>
      </c>
      <c r="AW115" s="23" t="s">
        <v>107</v>
      </c>
      <c r="AX115" s="23" t="s">
        <v>107</v>
      </c>
      <c r="AY115" s="54" t="s">
        <v>107</v>
      </c>
      <c r="AZ115" s="24" t="s">
        <v>107</v>
      </c>
      <c r="BA115" s="23" t="s">
        <v>107</v>
      </c>
      <c r="BB115" s="23" t="s">
        <v>107</v>
      </c>
      <c r="BC115" s="23" t="s">
        <v>107</v>
      </c>
      <c r="BD115" s="23" t="s">
        <v>107</v>
      </c>
      <c r="BE115" s="23" t="s">
        <v>107</v>
      </c>
    </row>
    <row r="116" spans="1:57" x14ac:dyDescent="0.35">
      <c r="A116" s="89" t="str">
        <f>IF(api_version=2,"additionalData","-")</f>
        <v>additionalData</v>
      </c>
      <c r="C116" s="23" t="str">
        <f>IF(api_version=2,"No","No")</f>
        <v>No</v>
      </c>
      <c r="D116" s="23" t="str">
        <f>IF(api_version=2,"No","No")</f>
        <v>No</v>
      </c>
      <c r="E116" s="23" t="str">
        <f>IF(api_version=2,"No","No")</f>
        <v>No</v>
      </c>
      <c r="F116" s="23" t="str">
        <f>IF(api_version=2,"Yes","No")</f>
        <v>Yes</v>
      </c>
      <c r="G116" s="24" t="str">
        <f>IF(api_version=2,"Yes","No")</f>
        <v>Yes</v>
      </c>
      <c r="H116" s="25" t="s">
        <v>106</v>
      </c>
      <c r="I116" s="23" t="str">
        <f>IF(api_version=2,"Yes","No")</f>
        <v>Yes</v>
      </c>
      <c r="J116" s="24" t="str">
        <f>IF(api_version=2,"No","No")</f>
        <v>No</v>
      </c>
      <c r="K116" s="30" t="s">
        <v>110</v>
      </c>
      <c r="L116" s="23" t="s">
        <v>106</v>
      </c>
      <c r="M116" s="24" t="s">
        <v>106</v>
      </c>
      <c r="N116" s="26" t="s">
        <v>106</v>
      </c>
      <c r="O116" s="25" t="s">
        <v>106</v>
      </c>
      <c r="P116" s="24" t="str">
        <f>IF(api_version=2,"No","No")</f>
        <v>No</v>
      </c>
      <c r="Q116" s="25" t="str">
        <f>IF(api_version=2,"No","No")</f>
        <v>No</v>
      </c>
      <c r="R116" s="24" t="str">
        <f>IF(api_version=2,"Yes","No")</f>
        <v>Yes</v>
      </c>
      <c r="S116" s="25" t="str">
        <f t="shared" ref="S116:AI116" si="108">IF(api_version=2,"No","No")</f>
        <v>No</v>
      </c>
      <c r="T116" s="24" t="str">
        <f>IF(api_version=2,"Yes","No")</f>
        <v>Yes</v>
      </c>
      <c r="U116" s="24" t="str">
        <f>IF(api_version=2,"Yes","No")</f>
        <v>Yes</v>
      </c>
      <c r="V116" s="23" t="str">
        <f t="shared" si="108"/>
        <v>No</v>
      </c>
      <c r="W116" s="23" t="str">
        <f t="shared" si="108"/>
        <v>No</v>
      </c>
      <c r="X116" s="23" t="str">
        <f t="shared" si="108"/>
        <v>No</v>
      </c>
      <c r="Y116" s="23" t="str">
        <f t="shared" si="108"/>
        <v>No</v>
      </c>
      <c r="Z116" s="23" t="str">
        <f t="shared" si="108"/>
        <v>No</v>
      </c>
      <c r="AA116" s="23" t="str">
        <f t="shared" si="108"/>
        <v>No</v>
      </c>
      <c r="AB116" s="23" t="str">
        <f t="shared" si="108"/>
        <v>No</v>
      </c>
      <c r="AC116" s="23" t="str">
        <f t="shared" si="108"/>
        <v>No</v>
      </c>
      <c r="AD116" s="23" t="str">
        <f t="shared" si="108"/>
        <v>No</v>
      </c>
      <c r="AE116" s="23" t="str">
        <f t="shared" si="108"/>
        <v>No</v>
      </c>
      <c r="AF116" s="23" t="str">
        <f t="shared" si="108"/>
        <v>No</v>
      </c>
      <c r="AG116" s="23" t="str">
        <f t="shared" si="108"/>
        <v>No</v>
      </c>
      <c r="AH116" s="23" t="str">
        <f t="shared" si="108"/>
        <v>No</v>
      </c>
      <c r="AI116" s="23" t="str">
        <f t="shared" si="108"/>
        <v>No</v>
      </c>
      <c r="AJ116" s="23" t="s">
        <v>155</v>
      </c>
      <c r="AK116" s="23" t="str">
        <f>IF(api_version=2,"No","No")</f>
        <v>No</v>
      </c>
      <c r="AL116" s="23" t="str">
        <f>IF(api_version=2,"No","No")</f>
        <v>No</v>
      </c>
      <c r="AM116" s="23" t="str">
        <f>AF116</f>
        <v>No</v>
      </c>
      <c r="AN116" s="23" t="str">
        <f>IF(api_version=2,"No","No")</f>
        <v>No</v>
      </c>
      <c r="AO116" s="23" t="s">
        <v>107</v>
      </c>
      <c r="AP116" s="23" t="str">
        <f>IF(api_version=2,"No","No")</f>
        <v>No</v>
      </c>
      <c r="AQ116" s="23" t="str">
        <f>IF(api_version=2,"No","No")</f>
        <v>No</v>
      </c>
      <c r="AR116" s="23" t="str">
        <f>IF(api_version=2,"No","No")</f>
        <v>No</v>
      </c>
      <c r="AS116" s="23" t="str">
        <f>IF(api_version=2,"No","No")</f>
        <v>No</v>
      </c>
      <c r="AT116" s="23" t="str">
        <f>IF(api_version=2,"No","No")</f>
        <v>No</v>
      </c>
      <c r="AU116" s="24" t="str">
        <f>IF(api_version=2,"Yes","No")</f>
        <v>Yes</v>
      </c>
      <c r="AV116" s="25" t="str">
        <f t="shared" ref="AV116:BD116" si="109">IF(api_version=2,"No","No")</f>
        <v>No</v>
      </c>
      <c r="AW116" s="23" t="str">
        <f t="shared" si="109"/>
        <v>No</v>
      </c>
      <c r="AX116" s="23" t="str">
        <f t="shared" si="109"/>
        <v>No</v>
      </c>
      <c r="AY116" s="54" t="str">
        <f t="shared" si="109"/>
        <v>No</v>
      </c>
      <c r="AZ116" s="23" t="str">
        <f t="shared" si="109"/>
        <v>No</v>
      </c>
      <c r="BA116" s="23" t="str">
        <f t="shared" si="109"/>
        <v>No</v>
      </c>
      <c r="BB116" s="23" t="str">
        <f t="shared" si="109"/>
        <v>No</v>
      </c>
      <c r="BC116" s="23" t="str">
        <f t="shared" si="109"/>
        <v>No</v>
      </c>
      <c r="BD116" s="23" t="str">
        <f t="shared" si="109"/>
        <v>No</v>
      </c>
      <c r="BE116" s="23" t="s">
        <v>107</v>
      </c>
    </row>
    <row r="117" spans="1:57" x14ac:dyDescent="0.35">
      <c r="A117" s="102" t="s">
        <v>154</v>
      </c>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row>
    <row r="118" spans="1:57" x14ac:dyDescent="0.35">
      <c r="A118" s="104" t="str">
        <f>IF(api_version=2,"previousDirectors","PreviousDirectors")</f>
        <v>previousDirectors</v>
      </c>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row>
    <row r="119" spans="1:57" x14ac:dyDescent="0.35">
      <c r="A119" s="86" t="str">
        <f>IF(api_version=2,"id","-")</f>
        <v>id</v>
      </c>
      <c r="C119" s="23" t="s">
        <v>107</v>
      </c>
      <c r="D119" s="33" t="str">
        <f>IF(api_version=2,"Yes*","No")</f>
        <v>Yes*</v>
      </c>
      <c r="E119" s="23" t="s">
        <v>107</v>
      </c>
      <c r="F119" s="23" t="s">
        <v>107</v>
      </c>
      <c r="G119" s="24" t="s">
        <v>106</v>
      </c>
      <c r="H119" s="25" t="s">
        <v>107</v>
      </c>
      <c r="I119" s="23" t="s">
        <v>107</v>
      </c>
      <c r="J119" s="24" t="str">
        <f>IF(api_version=2,"Yes","No")</f>
        <v>Yes</v>
      </c>
      <c r="K119" s="25" t="str">
        <f>IF(api_version=2,"Yes","No")</f>
        <v>Yes</v>
      </c>
      <c r="L119" s="23" t="s">
        <v>106</v>
      </c>
      <c r="M119" s="26" t="s">
        <v>106</v>
      </c>
      <c r="N119" s="26" t="s">
        <v>106</v>
      </c>
      <c r="O119" s="26" t="s">
        <v>106</v>
      </c>
      <c r="P119" s="24" t="s">
        <v>107</v>
      </c>
      <c r="Q119" s="25" t="s">
        <v>107</v>
      </c>
      <c r="R119" s="24" t="str">
        <f>IF(api_version=2,"Yes","No")</f>
        <v>Yes</v>
      </c>
      <c r="S119" s="25" t="s">
        <v>107</v>
      </c>
      <c r="T119" s="23" t="s">
        <v>107</v>
      </c>
      <c r="U119" s="23" t="s">
        <v>107</v>
      </c>
      <c r="V119" s="23" t="s">
        <v>106</v>
      </c>
      <c r="W119" s="23" t="s">
        <v>107</v>
      </c>
      <c r="X119" s="23" t="str">
        <f t="shared" ref="X119" si="110">IF(api_version=2,"No","No")</f>
        <v>No</v>
      </c>
      <c r="Y119" s="23" t="s">
        <v>107</v>
      </c>
      <c r="Z119" s="23" t="s">
        <v>107</v>
      </c>
      <c r="AA119" s="23" t="s">
        <v>107</v>
      </c>
      <c r="AB119" s="23" t="s">
        <v>107</v>
      </c>
      <c r="AC119" s="23" t="s">
        <v>107</v>
      </c>
      <c r="AD119" s="23" t="s">
        <v>107</v>
      </c>
      <c r="AE119" s="23" t="str">
        <f t="shared" ref="AE119:AG119" si="111">IF(api_version=2,"No","No")</f>
        <v>No</v>
      </c>
      <c r="AF119" s="23" t="str">
        <f t="shared" si="111"/>
        <v>No</v>
      </c>
      <c r="AG119" s="23" t="str">
        <f t="shared" si="111"/>
        <v>No</v>
      </c>
      <c r="AH119" s="23" t="s">
        <v>107</v>
      </c>
      <c r="AI119" s="23" t="str">
        <f>AH119</f>
        <v>No</v>
      </c>
      <c r="AJ119" s="23" t="s">
        <v>107</v>
      </c>
      <c r="AK119" s="24" t="str">
        <f>IF(api_version=1,"No","Yes")</f>
        <v>Yes</v>
      </c>
      <c r="AL119" s="23" t="s">
        <v>107</v>
      </c>
      <c r="AM119" s="23" t="s">
        <v>107</v>
      </c>
      <c r="AN119" s="23" t="s">
        <v>107</v>
      </c>
      <c r="AO119" s="23" t="s">
        <v>107</v>
      </c>
      <c r="AP119" s="23" t="s">
        <v>107</v>
      </c>
      <c r="AQ119" s="23" t="s">
        <v>107</v>
      </c>
      <c r="AR119" s="23" t="s">
        <v>107</v>
      </c>
      <c r="AS119" s="23" t="s">
        <v>107</v>
      </c>
      <c r="AT119" s="23" t="s">
        <v>107</v>
      </c>
      <c r="AU119" s="24" t="s">
        <v>107</v>
      </c>
      <c r="AV119" s="25" t="s">
        <v>107</v>
      </c>
      <c r="AW119" s="23" t="s">
        <v>107</v>
      </c>
      <c r="AX119" s="23" t="s">
        <v>107</v>
      </c>
      <c r="AY119" s="23" t="s">
        <v>107</v>
      </c>
      <c r="AZ119" s="24" t="s">
        <v>107</v>
      </c>
      <c r="BA119" s="23" t="s">
        <v>107</v>
      </c>
      <c r="BB119" s="23" t="s">
        <v>107</v>
      </c>
      <c r="BC119" s="23" t="s">
        <v>107</v>
      </c>
      <c r="BD119" s="23" t="s">
        <v>107</v>
      </c>
      <c r="BE119" s="23" t="s">
        <v>107</v>
      </c>
    </row>
    <row r="120" spans="1:57" hidden="1" x14ac:dyDescent="0.35">
      <c r="A120" s="86" t="str">
        <f>IF(api_version=2,"idType","-")</f>
        <v>idType</v>
      </c>
      <c r="C120" s="23"/>
      <c r="D120" s="24" t="s">
        <v>107</v>
      </c>
      <c r="E120" s="23" t="s">
        <v>107</v>
      </c>
      <c r="F120" s="23" t="s">
        <v>107</v>
      </c>
      <c r="G120" s="24" t="s">
        <v>107</v>
      </c>
      <c r="H120" s="25" t="s">
        <v>107</v>
      </c>
      <c r="I120" s="23" t="s">
        <v>107</v>
      </c>
      <c r="J120" s="24" t="s">
        <v>107</v>
      </c>
      <c r="K120" s="25" t="s">
        <v>107</v>
      </c>
      <c r="L120" s="23" t="s">
        <v>107</v>
      </c>
      <c r="M120" s="26"/>
      <c r="N120" s="26"/>
      <c r="O120" s="26"/>
      <c r="P120" s="24" t="s">
        <v>107</v>
      </c>
      <c r="Q120" s="25" t="s">
        <v>107</v>
      </c>
      <c r="R120" s="24" t="s">
        <v>107</v>
      </c>
      <c r="S120" s="25" t="s">
        <v>107</v>
      </c>
      <c r="T120" s="23" t="s">
        <v>107</v>
      </c>
      <c r="U120" s="23" t="s">
        <v>107</v>
      </c>
      <c r="V120" s="23" t="s">
        <v>107</v>
      </c>
      <c r="W120" s="23" t="s">
        <v>107</v>
      </c>
      <c r="X120" s="23"/>
      <c r="Y120" s="23" t="s">
        <v>107</v>
      </c>
      <c r="Z120" s="23" t="s">
        <v>107</v>
      </c>
      <c r="AA120" s="23" t="s">
        <v>107</v>
      </c>
      <c r="AB120" s="23" t="s">
        <v>107</v>
      </c>
      <c r="AC120" s="23" t="s">
        <v>107</v>
      </c>
      <c r="AD120" s="23" t="s">
        <v>107</v>
      </c>
      <c r="AE120" s="23"/>
      <c r="AF120" s="23"/>
      <c r="AG120" s="23"/>
      <c r="AH120" s="23" t="s">
        <v>107</v>
      </c>
      <c r="AI120" s="23" t="str">
        <f t="shared" ref="AI120:AI128" si="112">AH120</f>
        <v>No</v>
      </c>
      <c r="AJ120" s="23" t="s">
        <v>107</v>
      </c>
      <c r="AK120" s="24"/>
      <c r="AL120" s="23" t="s">
        <v>107</v>
      </c>
      <c r="AM120" s="23"/>
      <c r="AN120" s="23" t="s">
        <v>107</v>
      </c>
      <c r="AO120" s="23" t="s">
        <v>107</v>
      </c>
      <c r="AP120" s="23" t="s">
        <v>107</v>
      </c>
      <c r="AQ120" s="23" t="s">
        <v>107</v>
      </c>
      <c r="AR120" s="23" t="s">
        <v>107</v>
      </c>
      <c r="AS120" s="23" t="s">
        <v>107</v>
      </c>
      <c r="AT120" s="23" t="s">
        <v>107</v>
      </c>
      <c r="AU120" s="24" t="s">
        <v>107</v>
      </c>
      <c r="AV120" s="25" t="s">
        <v>107</v>
      </c>
      <c r="AW120" s="23" t="s">
        <v>107</v>
      </c>
      <c r="AX120" s="23" t="s">
        <v>107</v>
      </c>
      <c r="AY120" s="23" t="s">
        <v>107</v>
      </c>
      <c r="AZ120" s="23" t="s">
        <v>107</v>
      </c>
      <c r="BA120" s="23" t="s">
        <v>107</v>
      </c>
      <c r="BB120" s="23" t="s">
        <v>107</v>
      </c>
      <c r="BC120" s="23" t="s">
        <v>107</v>
      </c>
      <c r="BD120" s="23" t="s">
        <v>107</v>
      </c>
      <c r="BE120" s="23" t="s">
        <v>107</v>
      </c>
    </row>
    <row r="121" spans="1:57" x14ac:dyDescent="0.35">
      <c r="A121" s="87" t="str">
        <f>IF(api_version=2,"resignationDate","ResignationDate")</f>
        <v>resignationDate</v>
      </c>
      <c r="C121" s="23" t="s">
        <v>106</v>
      </c>
      <c r="D121" s="23" t="s">
        <v>106</v>
      </c>
      <c r="E121" s="23" t="s">
        <v>107</v>
      </c>
      <c r="F121" s="23" t="s">
        <v>107</v>
      </c>
      <c r="G121" s="24" t="s">
        <v>106</v>
      </c>
      <c r="H121" s="25" t="s">
        <v>107</v>
      </c>
      <c r="I121" s="23" t="s">
        <v>107</v>
      </c>
      <c r="J121" s="24" t="s">
        <v>107</v>
      </c>
      <c r="K121" s="25" t="str">
        <f>IF(api_version=2,"Yes","No")</f>
        <v>Yes</v>
      </c>
      <c r="L121" s="23" t="s">
        <v>106</v>
      </c>
      <c r="M121" s="26" t="s">
        <v>107</v>
      </c>
      <c r="N121" s="26" t="s">
        <v>107</v>
      </c>
      <c r="O121" s="26" t="s">
        <v>107</v>
      </c>
      <c r="P121" s="24" t="s">
        <v>106</v>
      </c>
      <c r="Q121" s="25" t="s">
        <v>107</v>
      </c>
      <c r="R121" s="24" t="s">
        <v>107</v>
      </c>
      <c r="S121" s="25" t="s">
        <v>107</v>
      </c>
      <c r="T121" s="23" t="s">
        <v>106</v>
      </c>
      <c r="U121" s="23" t="s">
        <v>107</v>
      </c>
      <c r="V121" s="23" t="s">
        <v>106</v>
      </c>
      <c r="W121" s="23" t="s">
        <v>107</v>
      </c>
      <c r="X121" s="23" t="s">
        <v>106</v>
      </c>
      <c r="Y121" s="23" t="s">
        <v>107</v>
      </c>
      <c r="Z121" s="23" t="s">
        <v>107</v>
      </c>
      <c r="AA121" s="23" t="s">
        <v>107</v>
      </c>
      <c r="AB121" s="23" t="s">
        <v>107</v>
      </c>
      <c r="AC121" s="23" t="s">
        <v>107</v>
      </c>
      <c r="AD121" s="23" t="s">
        <v>107</v>
      </c>
      <c r="AE121" s="23" t="s">
        <v>106</v>
      </c>
      <c r="AF121" s="23" t="s">
        <v>106</v>
      </c>
      <c r="AG121" s="23" t="s">
        <v>106</v>
      </c>
      <c r="AH121" s="23" t="s">
        <v>107</v>
      </c>
      <c r="AI121" s="23" t="str">
        <f t="shared" si="112"/>
        <v>No</v>
      </c>
      <c r="AJ121" s="23" t="s">
        <v>106</v>
      </c>
      <c r="AK121" s="23" t="s">
        <v>107</v>
      </c>
      <c r="AL121" s="23" t="s">
        <v>107</v>
      </c>
      <c r="AM121" s="23" t="str">
        <f>AF121</f>
        <v>Yes</v>
      </c>
      <c r="AN121" s="23" t="s">
        <v>107</v>
      </c>
      <c r="AO121" s="23" t="str">
        <f t="shared" ref="AO121" si="113">IF(api_version=2,"No","No")</f>
        <v>No</v>
      </c>
      <c r="AP121" s="23" t="s">
        <v>107</v>
      </c>
      <c r="AQ121" s="23" t="s">
        <v>107</v>
      </c>
      <c r="AR121" s="23" t="s">
        <v>107</v>
      </c>
      <c r="AS121" s="23" t="s">
        <v>107</v>
      </c>
      <c r="AT121" s="23" t="s">
        <v>106</v>
      </c>
      <c r="AU121" s="24" t="s">
        <v>106</v>
      </c>
      <c r="AV121" s="25" t="s">
        <v>107</v>
      </c>
      <c r="AW121" s="23" t="s">
        <v>107</v>
      </c>
      <c r="AX121" s="23" t="s">
        <v>107</v>
      </c>
      <c r="AY121" s="23" t="s">
        <v>107</v>
      </c>
      <c r="AZ121" s="24" t="s">
        <v>107</v>
      </c>
      <c r="BA121" s="23" t="s">
        <v>107</v>
      </c>
      <c r="BB121" s="23" t="s">
        <v>107</v>
      </c>
      <c r="BC121" s="23" t="s">
        <v>107</v>
      </c>
      <c r="BD121" s="23" t="s">
        <v>107</v>
      </c>
      <c r="BE121" s="23" t="s">
        <v>107</v>
      </c>
    </row>
    <row r="122" spans="1:57" x14ac:dyDescent="0.35">
      <c r="A122" s="87" t="str">
        <f>IF(api_version=2,"name","Name")</f>
        <v>name</v>
      </c>
      <c r="C122" s="23" t="s">
        <v>106</v>
      </c>
      <c r="D122" s="23" t="s">
        <v>106</v>
      </c>
      <c r="E122" s="23" t="s">
        <v>107</v>
      </c>
      <c r="F122" s="23" t="s">
        <v>106</v>
      </c>
      <c r="G122" s="24" t="s">
        <v>106</v>
      </c>
      <c r="H122" s="25" t="s">
        <v>107</v>
      </c>
      <c r="I122" s="23" t="s">
        <v>107</v>
      </c>
      <c r="J122" s="24" t="s">
        <v>106</v>
      </c>
      <c r="K122" s="25" t="str">
        <f>IF(api_version=2,"Yes","No")</f>
        <v>Yes</v>
      </c>
      <c r="L122" s="23" t="s">
        <v>106</v>
      </c>
      <c r="M122" s="26" t="s">
        <v>106</v>
      </c>
      <c r="N122" s="26" t="s">
        <v>106</v>
      </c>
      <c r="O122" s="26" t="s">
        <v>106</v>
      </c>
      <c r="P122" s="24" t="s">
        <v>106</v>
      </c>
      <c r="Q122" s="25" t="s">
        <v>107</v>
      </c>
      <c r="R122" s="24" t="s">
        <v>106</v>
      </c>
      <c r="S122" s="25" t="s">
        <v>107</v>
      </c>
      <c r="T122" s="23" t="s">
        <v>106</v>
      </c>
      <c r="U122" s="23" t="s">
        <v>107</v>
      </c>
      <c r="V122" s="23" t="s">
        <v>106</v>
      </c>
      <c r="W122" s="23" t="s">
        <v>107</v>
      </c>
      <c r="X122" s="23" t="s">
        <v>106</v>
      </c>
      <c r="Y122" s="23" t="s">
        <v>107</v>
      </c>
      <c r="Z122" s="23" t="s">
        <v>107</v>
      </c>
      <c r="AA122" s="23" t="s">
        <v>107</v>
      </c>
      <c r="AB122" s="23" t="s">
        <v>107</v>
      </c>
      <c r="AC122" s="23" t="s">
        <v>107</v>
      </c>
      <c r="AD122" s="23" t="s">
        <v>107</v>
      </c>
      <c r="AE122" s="23" t="s">
        <v>106</v>
      </c>
      <c r="AF122" s="23" t="s">
        <v>106</v>
      </c>
      <c r="AG122" s="23" t="s">
        <v>106</v>
      </c>
      <c r="AH122" s="23" t="s">
        <v>107</v>
      </c>
      <c r="AI122" s="23" t="str">
        <f t="shared" si="112"/>
        <v>No</v>
      </c>
      <c r="AJ122" s="23" t="s">
        <v>106</v>
      </c>
      <c r="AK122" s="23" t="s">
        <v>106</v>
      </c>
      <c r="AL122" s="23" t="s">
        <v>107</v>
      </c>
      <c r="AM122" s="23" t="str">
        <f>AF122</f>
        <v>Yes</v>
      </c>
      <c r="AN122" s="23" t="s">
        <v>107</v>
      </c>
      <c r="AO122" s="23" t="s">
        <v>106</v>
      </c>
      <c r="AP122" s="23" t="s">
        <v>107</v>
      </c>
      <c r="AQ122" s="23" t="s">
        <v>107</v>
      </c>
      <c r="AR122" s="23" t="s">
        <v>107</v>
      </c>
      <c r="AS122" s="23" t="s">
        <v>107</v>
      </c>
      <c r="AT122" s="23" t="s">
        <v>106</v>
      </c>
      <c r="AU122" s="24" t="s">
        <v>106</v>
      </c>
      <c r="AV122" s="25" t="s">
        <v>107</v>
      </c>
      <c r="AW122" s="23" t="s">
        <v>107</v>
      </c>
      <c r="AX122" s="23" t="s">
        <v>107</v>
      </c>
      <c r="AY122" s="23" t="s">
        <v>107</v>
      </c>
      <c r="AZ122" s="24" t="s">
        <v>107</v>
      </c>
      <c r="BA122" s="23" t="s">
        <v>107</v>
      </c>
      <c r="BB122" s="23" t="s">
        <v>107</v>
      </c>
      <c r="BC122" s="23" t="s">
        <v>107</v>
      </c>
      <c r="BD122" s="23" t="s">
        <v>107</v>
      </c>
      <c r="BE122" s="23" t="s">
        <v>107</v>
      </c>
    </row>
    <row r="123" spans="1:57" x14ac:dyDescent="0.35">
      <c r="A123" s="105" t="s">
        <v>156</v>
      </c>
      <c r="C123" s="23" t="s">
        <v>107</v>
      </c>
      <c r="D123" s="23" t="s">
        <v>107</v>
      </c>
      <c r="E123" s="23" t="s">
        <v>107</v>
      </c>
      <c r="F123" s="23" t="s">
        <v>106</v>
      </c>
      <c r="G123" s="24" t="s">
        <v>106</v>
      </c>
      <c r="H123" s="25" t="s">
        <v>107</v>
      </c>
      <c r="I123" s="23" t="s">
        <v>107</v>
      </c>
      <c r="J123" s="24" t="str">
        <f>IF(api_ver=2,"Yes","No")</f>
        <v>No</v>
      </c>
      <c r="K123" s="25" t="s">
        <v>107</v>
      </c>
      <c r="L123" s="23" t="s">
        <v>107</v>
      </c>
      <c r="M123" s="26" t="s">
        <v>107</v>
      </c>
      <c r="N123" s="26" t="s">
        <v>107</v>
      </c>
      <c r="O123" s="26" t="s">
        <v>107</v>
      </c>
      <c r="P123" s="24" t="s">
        <v>107</v>
      </c>
      <c r="Q123" s="25" t="s">
        <v>107</v>
      </c>
      <c r="R123" s="24" t="s">
        <v>107</v>
      </c>
      <c r="S123" s="25" t="s">
        <v>107</v>
      </c>
      <c r="T123" s="23" t="s">
        <v>107</v>
      </c>
      <c r="U123" s="23" t="s">
        <v>107</v>
      </c>
      <c r="V123" s="23" t="s">
        <v>107</v>
      </c>
      <c r="W123" s="23" t="s">
        <v>107</v>
      </c>
      <c r="X123" s="23" t="str">
        <f t="shared" ref="X123" si="114">IF(api_version=2,"No","No")</f>
        <v>No</v>
      </c>
      <c r="Y123" s="23" t="s">
        <v>107</v>
      </c>
      <c r="Z123" s="23" t="s">
        <v>107</v>
      </c>
      <c r="AA123" s="23" t="s">
        <v>107</v>
      </c>
      <c r="AB123" s="23" t="s">
        <v>107</v>
      </c>
      <c r="AC123" s="23" t="s">
        <v>107</v>
      </c>
      <c r="AD123" s="23" t="s">
        <v>107</v>
      </c>
      <c r="AE123" s="23" t="str">
        <f t="shared" ref="AE123:AG123" si="115">IF(api_version=2,"No","No")</f>
        <v>No</v>
      </c>
      <c r="AF123" s="23" t="str">
        <f t="shared" si="115"/>
        <v>No</v>
      </c>
      <c r="AG123" s="23" t="str">
        <f t="shared" si="115"/>
        <v>No</v>
      </c>
      <c r="AH123" s="23" t="s">
        <v>107</v>
      </c>
      <c r="AI123" s="23" t="str">
        <f t="shared" si="112"/>
        <v>No</v>
      </c>
      <c r="AJ123" s="23" t="s">
        <v>106</v>
      </c>
      <c r="AK123" s="23" t="str">
        <f t="shared" ref="AK123" si="116">IF(api_version=2,"No","No")</f>
        <v>No</v>
      </c>
      <c r="AL123" s="23" t="s">
        <v>107</v>
      </c>
      <c r="AM123" s="23" t="str">
        <f t="shared" ref="AM123" si="117">IF(api_version=2,"No","No")</f>
        <v>No</v>
      </c>
      <c r="AN123" s="23" t="s">
        <v>107</v>
      </c>
      <c r="AO123" s="23" t="str">
        <f t="shared" ref="AO123:AO143" si="118">IF(api_version=2,"No","No")</f>
        <v>No</v>
      </c>
      <c r="AP123" s="23" t="s">
        <v>107</v>
      </c>
      <c r="AQ123" s="23" t="s">
        <v>107</v>
      </c>
      <c r="AR123" s="23" t="s">
        <v>107</v>
      </c>
      <c r="AS123" s="23" t="s">
        <v>107</v>
      </c>
      <c r="AT123" s="23" t="s">
        <v>106</v>
      </c>
      <c r="AU123" s="24" t="s">
        <v>106</v>
      </c>
      <c r="AV123" s="25" t="s">
        <v>107</v>
      </c>
      <c r="AW123" s="23" t="s">
        <v>107</v>
      </c>
      <c r="AX123" s="23" t="s">
        <v>107</v>
      </c>
      <c r="AY123" s="23" t="s">
        <v>107</v>
      </c>
      <c r="AZ123" s="23" t="s">
        <v>107</v>
      </c>
      <c r="BA123" s="23" t="s">
        <v>107</v>
      </c>
      <c r="BB123" s="23" t="s">
        <v>107</v>
      </c>
      <c r="BC123" s="23" t="s">
        <v>107</v>
      </c>
      <c r="BD123" s="23" t="s">
        <v>107</v>
      </c>
      <c r="BE123" s="23" t="s">
        <v>107</v>
      </c>
    </row>
    <row r="124" spans="1:57" ht="16.5" hidden="1" customHeight="1" x14ac:dyDescent="0.35">
      <c r="A124" s="86" t="str">
        <f>IF(api_version=2,"Title","-")</f>
        <v>Title</v>
      </c>
      <c r="C124" s="23" t="s">
        <v>107</v>
      </c>
      <c r="D124" s="23" t="s">
        <v>106</v>
      </c>
      <c r="E124" s="23" t="s">
        <v>107</v>
      </c>
      <c r="F124" s="23"/>
      <c r="G124" s="24"/>
      <c r="H124" s="25" t="s">
        <v>107</v>
      </c>
      <c r="I124" s="23" t="s">
        <v>107</v>
      </c>
      <c r="J124" s="24" t="s">
        <v>107</v>
      </c>
      <c r="K124" s="25"/>
      <c r="L124" s="23"/>
      <c r="M124" s="26"/>
      <c r="N124" s="26"/>
      <c r="O124" s="26"/>
      <c r="P124" s="24" t="s">
        <v>107</v>
      </c>
      <c r="Q124" s="25" t="s">
        <v>107</v>
      </c>
      <c r="R124" s="24"/>
      <c r="S124" s="25" t="s">
        <v>107</v>
      </c>
      <c r="T124" s="23"/>
      <c r="U124" s="23" t="s">
        <v>107</v>
      </c>
      <c r="V124" s="23"/>
      <c r="W124" s="23" t="s">
        <v>107</v>
      </c>
      <c r="X124" s="23"/>
      <c r="Y124" s="23" t="s">
        <v>107</v>
      </c>
      <c r="Z124" s="23" t="s">
        <v>107</v>
      </c>
      <c r="AA124" s="23" t="s">
        <v>107</v>
      </c>
      <c r="AB124" s="23" t="s">
        <v>107</v>
      </c>
      <c r="AC124" s="23" t="s">
        <v>107</v>
      </c>
      <c r="AD124" s="23" t="s">
        <v>107</v>
      </c>
      <c r="AE124" s="23"/>
      <c r="AF124" s="23"/>
      <c r="AG124" s="23"/>
      <c r="AH124" s="23" t="s">
        <v>107</v>
      </c>
      <c r="AI124" s="23" t="str">
        <f t="shared" si="112"/>
        <v>No</v>
      </c>
      <c r="AJ124" s="23"/>
      <c r="AK124" s="23"/>
      <c r="AL124" s="23" t="s">
        <v>107</v>
      </c>
      <c r="AM124" s="23">
        <f>AF124</f>
        <v>0</v>
      </c>
      <c r="AN124" s="23" t="s">
        <v>107</v>
      </c>
      <c r="AO124" s="23" t="str">
        <f t="shared" si="118"/>
        <v>No</v>
      </c>
      <c r="AP124" s="23" t="s">
        <v>107</v>
      </c>
      <c r="AQ124" s="23" t="s">
        <v>107</v>
      </c>
      <c r="AR124" s="23" t="s">
        <v>107</v>
      </c>
      <c r="AS124" s="23" t="s">
        <v>107</v>
      </c>
      <c r="AT124" s="23" t="s">
        <v>107</v>
      </c>
      <c r="AU124" s="24"/>
      <c r="AV124" s="25" t="s">
        <v>107</v>
      </c>
      <c r="AW124" s="23" t="s">
        <v>107</v>
      </c>
      <c r="AX124" s="23" t="s">
        <v>107</v>
      </c>
      <c r="AY124" s="23" t="s">
        <v>107</v>
      </c>
      <c r="AZ124" s="24" t="s">
        <v>107</v>
      </c>
      <c r="BA124" s="23" t="s">
        <v>107</v>
      </c>
      <c r="BB124" s="23" t="s">
        <v>107</v>
      </c>
      <c r="BC124" s="23" t="s">
        <v>107</v>
      </c>
      <c r="BD124" s="23" t="s">
        <v>107</v>
      </c>
      <c r="BE124" s="23" t="s">
        <v>107</v>
      </c>
    </row>
    <row r="125" spans="1:57" ht="16.5" hidden="1" customHeight="1" x14ac:dyDescent="0.35">
      <c r="A125" s="86" t="str">
        <f>IF(api_version=2,"First Name","-")</f>
        <v>First Name</v>
      </c>
      <c r="C125" s="23" t="s">
        <v>107</v>
      </c>
      <c r="D125" s="23"/>
      <c r="E125" s="23" t="s">
        <v>107</v>
      </c>
      <c r="F125" s="23"/>
      <c r="G125" s="24"/>
      <c r="H125" s="25" t="s">
        <v>107</v>
      </c>
      <c r="I125" s="23" t="s">
        <v>107</v>
      </c>
      <c r="J125" s="24" t="s">
        <v>107</v>
      </c>
      <c r="K125" s="25"/>
      <c r="L125" s="23"/>
      <c r="M125" s="26"/>
      <c r="N125" s="26"/>
      <c r="O125" s="26"/>
      <c r="P125" s="24" t="s">
        <v>107</v>
      </c>
      <c r="Q125" s="25" t="s">
        <v>107</v>
      </c>
      <c r="R125" s="24"/>
      <c r="S125" s="25" t="s">
        <v>107</v>
      </c>
      <c r="T125" s="23"/>
      <c r="U125" s="23" t="s">
        <v>107</v>
      </c>
      <c r="V125" s="23"/>
      <c r="W125" s="23" t="s">
        <v>107</v>
      </c>
      <c r="X125" s="23"/>
      <c r="Y125" s="23" t="s">
        <v>107</v>
      </c>
      <c r="Z125" s="23" t="s">
        <v>107</v>
      </c>
      <c r="AA125" s="23" t="s">
        <v>107</v>
      </c>
      <c r="AB125" s="23" t="s">
        <v>107</v>
      </c>
      <c r="AC125" s="23" t="s">
        <v>107</v>
      </c>
      <c r="AD125" s="23" t="s">
        <v>107</v>
      </c>
      <c r="AE125" s="23"/>
      <c r="AF125" s="23"/>
      <c r="AG125" s="23"/>
      <c r="AH125" s="23" t="s">
        <v>107</v>
      </c>
      <c r="AI125" s="23" t="str">
        <f t="shared" si="112"/>
        <v>No</v>
      </c>
      <c r="AJ125" s="23"/>
      <c r="AK125" s="23"/>
      <c r="AL125" s="23" t="s">
        <v>107</v>
      </c>
      <c r="AM125" s="23">
        <f>AF125</f>
        <v>0</v>
      </c>
      <c r="AN125" s="23" t="s">
        <v>107</v>
      </c>
      <c r="AO125" s="23" t="str">
        <f t="shared" si="118"/>
        <v>No</v>
      </c>
      <c r="AP125" s="23" t="s">
        <v>107</v>
      </c>
      <c r="AQ125" s="23" t="s">
        <v>107</v>
      </c>
      <c r="AR125" s="23" t="s">
        <v>107</v>
      </c>
      <c r="AS125" s="23" t="s">
        <v>107</v>
      </c>
      <c r="AT125" s="23" t="s">
        <v>106</v>
      </c>
      <c r="AU125" s="24"/>
      <c r="AV125" s="25" t="s">
        <v>107</v>
      </c>
      <c r="AW125" s="23" t="s">
        <v>107</v>
      </c>
      <c r="AX125" s="23" t="s">
        <v>107</v>
      </c>
      <c r="AY125" s="23" t="s">
        <v>107</v>
      </c>
      <c r="AZ125" s="24" t="s">
        <v>107</v>
      </c>
      <c r="BA125" s="23" t="s">
        <v>107</v>
      </c>
      <c r="BB125" s="23" t="s">
        <v>107</v>
      </c>
      <c r="BC125" s="23" t="s">
        <v>107</v>
      </c>
      <c r="BD125" s="23" t="s">
        <v>107</v>
      </c>
      <c r="BE125" s="23" t="s">
        <v>107</v>
      </c>
    </row>
    <row r="126" spans="1:57" ht="16.5" hidden="1" customHeight="1" x14ac:dyDescent="0.35">
      <c r="A126" s="86" t="str">
        <f>IF(api_version=2,"First Names","-")</f>
        <v>First Names</v>
      </c>
      <c r="C126" s="23"/>
      <c r="D126" s="23" t="s">
        <v>107</v>
      </c>
      <c r="E126" s="23" t="s">
        <v>107</v>
      </c>
      <c r="F126" s="23"/>
      <c r="G126" s="24"/>
      <c r="H126" s="25" t="s">
        <v>107</v>
      </c>
      <c r="I126" s="23" t="s">
        <v>107</v>
      </c>
      <c r="J126" s="24"/>
      <c r="K126" s="25"/>
      <c r="L126" s="23"/>
      <c r="M126" s="26"/>
      <c r="N126" s="26"/>
      <c r="O126" s="26"/>
      <c r="P126" s="24" t="s">
        <v>107</v>
      </c>
      <c r="Q126" s="25" t="s">
        <v>107</v>
      </c>
      <c r="R126" s="24"/>
      <c r="S126" s="25" t="s">
        <v>107</v>
      </c>
      <c r="T126" s="23"/>
      <c r="U126" s="23" t="s">
        <v>107</v>
      </c>
      <c r="V126" s="23"/>
      <c r="W126" s="23"/>
      <c r="X126" s="23"/>
      <c r="Y126" s="23" t="s">
        <v>107</v>
      </c>
      <c r="Z126" s="23" t="s">
        <v>107</v>
      </c>
      <c r="AA126" s="23" t="s">
        <v>107</v>
      </c>
      <c r="AB126" s="23" t="s">
        <v>107</v>
      </c>
      <c r="AC126" s="23" t="s">
        <v>107</v>
      </c>
      <c r="AD126" s="23" t="s">
        <v>107</v>
      </c>
      <c r="AE126" s="23"/>
      <c r="AF126" s="23"/>
      <c r="AG126" s="23"/>
      <c r="AH126" s="23" t="s">
        <v>107</v>
      </c>
      <c r="AI126" s="23" t="str">
        <f t="shared" si="112"/>
        <v>No</v>
      </c>
      <c r="AJ126" s="23"/>
      <c r="AK126" s="23"/>
      <c r="AL126" s="23" t="s">
        <v>107</v>
      </c>
      <c r="AM126" s="23"/>
      <c r="AN126" s="23" t="s">
        <v>107</v>
      </c>
      <c r="AO126" s="23" t="str">
        <f t="shared" si="118"/>
        <v>No</v>
      </c>
      <c r="AP126" s="23"/>
      <c r="AQ126" s="23" t="s">
        <v>107</v>
      </c>
      <c r="AR126" s="23" t="s">
        <v>107</v>
      </c>
      <c r="AS126" s="23" t="s">
        <v>107</v>
      </c>
      <c r="AT126" s="23"/>
      <c r="AU126" s="24"/>
      <c r="AV126" s="25"/>
      <c r="AW126" s="23"/>
      <c r="AX126" s="23"/>
      <c r="AY126" s="23"/>
      <c r="AZ126" s="24"/>
      <c r="BA126" s="23"/>
      <c r="BB126" s="23"/>
      <c r="BC126" s="23"/>
      <c r="BD126" s="23"/>
      <c r="BE126" s="23" t="s">
        <v>107</v>
      </c>
    </row>
    <row r="127" spans="1:57" ht="16.5" hidden="1" customHeight="1" x14ac:dyDescent="0.35">
      <c r="A127" s="86" t="str">
        <f>IF(api_version=2,"Middle Name","-")</f>
        <v>Middle Name</v>
      </c>
      <c r="C127" s="23" t="s">
        <v>107</v>
      </c>
      <c r="D127" s="23" t="s">
        <v>106</v>
      </c>
      <c r="E127" s="23" t="s">
        <v>107</v>
      </c>
      <c r="F127" s="23"/>
      <c r="G127" s="24"/>
      <c r="H127" s="25" t="s">
        <v>107</v>
      </c>
      <c r="I127" s="23" t="s">
        <v>107</v>
      </c>
      <c r="J127" s="24" t="s">
        <v>107</v>
      </c>
      <c r="K127" s="25"/>
      <c r="L127" s="23"/>
      <c r="M127" s="26"/>
      <c r="N127" s="26"/>
      <c r="O127" s="26"/>
      <c r="P127" s="24" t="s">
        <v>107</v>
      </c>
      <c r="Q127" s="25" t="s">
        <v>107</v>
      </c>
      <c r="R127" s="24"/>
      <c r="S127" s="25" t="s">
        <v>107</v>
      </c>
      <c r="T127" s="23"/>
      <c r="U127" s="23" t="s">
        <v>107</v>
      </c>
      <c r="V127" s="23"/>
      <c r="W127" s="23" t="s">
        <v>107</v>
      </c>
      <c r="X127" s="23"/>
      <c r="Y127" s="23" t="s">
        <v>107</v>
      </c>
      <c r="Z127" s="23" t="s">
        <v>107</v>
      </c>
      <c r="AA127" s="23" t="s">
        <v>107</v>
      </c>
      <c r="AB127" s="23" t="s">
        <v>107</v>
      </c>
      <c r="AC127" s="23" t="s">
        <v>107</v>
      </c>
      <c r="AD127" s="23" t="s">
        <v>107</v>
      </c>
      <c r="AE127" s="23"/>
      <c r="AF127" s="23"/>
      <c r="AG127" s="23"/>
      <c r="AH127" s="23" t="s">
        <v>107</v>
      </c>
      <c r="AI127" s="23" t="str">
        <f t="shared" si="112"/>
        <v>No</v>
      </c>
      <c r="AJ127" s="23"/>
      <c r="AK127" s="23"/>
      <c r="AL127" s="23" t="s">
        <v>107</v>
      </c>
      <c r="AM127" s="23">
        <f t="shared" ref="AM127:AM143" si="119">AF127</f>
        <v>0</v>
      </c>
      <c r="AN127" s="23" t="s">
        <v>107</v>
      </c>
      <c r="AO127" s="23" t="str">
        <f t="shared" si="118"/>
        <v>No</v>
      </c>
      <c r="AP127" s="23" t="s">
        <v>107</v>
      </c>
      <c r="AQ127" s="23" t="s">
        <v>107</v>
      </c>
      <c r="AR127" s="23" t="s">
        <v>107</v>
      </c>
      <c r="AS127" s="23" t="s">
        <v>107</v>
      </c>
      <c r="AT127" s="23" t="s">
        <v>154</v>
      </c>
      <c r="AU127" s="24"/>
      <c r="AV127" s="25" t="s">
        <v>107</v>
      </c>
      <c r="AW127" s="23" t="s">
        <v>107</v>
      </c>
      <c r="AX127" s="23" t="s">
        <v>107</v>
      </c>
      <c r="AY127" s="23" t="s">
        <v>107</v>
      </c>
      <c r="AZ127" s="24" t="s">
        <v>107</v>
      </c>
      <c r="BA127" s="23" t="s">
        <v>107</v>
      </c>
      <c r="BB127" s="23" t="s">
        <v>107</v>
      </c>
      <c r="BC127" s="23" t="s">
        <v>107</v>
      </c>
      <c r="BD127" s="23" t="s">
        <v>107</v>
      </c>
      <c r="BE127" s="23" t="s">
        <v>107</v>
      </c>
    </row>
    <row r="128" spans="1:57" ht="16.5" hidden="1" customHeight="1" x14ac:dyDescent="0.35">
      <c r="A128" s="86" t="str">
        <f>IF(api_version=2,"Surname","-")</f>
        <v>Surname</v>
      </c>
      <c r="C128" s="23" t="s">
        <v>107</v>
      </c>
      <c r="D128" s="28" t="s">
        <v>110</v>
      </c>
      <c r="E128" s="23" t="s">
        <v>107</v>
      </c>
      <c r="F128" s="23"/>
      <c r="G128" s="24"/>
      <c r="H128" s="25" t="s">
        <v>107</v>
      </c>
      <c r="I128" s="23" t="s">
        <v>107</v>
      </c>
      <c r="J128" s="24" t="s">
        <v>107</v>
      </c>
      <c r="K128" s="25"/>
      <c r="L128" s="23"/>
      <c r="M128" s="26"/>
      <c r="N128" s="26"/>
      <c r="O128" s="26"/>
      <c r="P128" s="24" t="s">
        <v>107</v>
      </c>
      <c r="Q128" s="25" t="s">
        <v>107</v>
      </c>
      <c r="R128" s="24"/>
      <c r="S128" s="25" t="s">
        <v>107</v>
      </c>
      <c r="T128" s="23"/>
      <c r="U128" s="23" t="s">
        <v>107</v>
      </c>
      <c r="V128" s="23"/>
      <c r="W128" s="23" t="s">
        <v>107</v>
      </c>
      <c r="X128" s="23"/>
      <c r="Y128" s="23" t="s">
        <v>107</v>
      </c>
      <c r="Z128" s="23" t="s">
        <v>107</v>
      </c>
      <c r="AA128" s="23" t="s">
        <v>107</v>
      </c>
      <c r="AB128" s="23" t="s">
        <v>107</v>
      </c>
      <c r="AC128" s="23" t="s">
        <v>107</v>
      </c>
      <c r="AD128" s="23" t="s">
        <v>107</v>
      </c>
      <c r="AE128" s="23"/>
      <c r="AF128" s="23"/>
      <c r="AG128" s="23"/>
      <c r="AH128" s="23" t="s">
        <v>107</v>
      </c>
      <c r="AI128" s="23" t="str">
        <f t="shared" si="112"/>
        <v>No</v>
      </c>
      <c r="AJ128" s="23" t="s">
        <v>106</v>
      </c>
      <c r="AK128" s="23"/>
      <c r="AL128" s="23" t="s">
        <v>107</v>
      </c>
      <c r="AM128" s="23">
        <f t="shared" si="119"/>
        <v>0</v>
      </c>
      <c r="AN128" s="23" t="s">
        <v>107</v>
      </c>
      <c r="AO128" s="23" t="str">
        <f t="shared" si="118"/>
        <v>No</v>
      </c>
      <c r="AP128" s="23" t="s">
        <v>107</v>
      </c>
      <c r="AQ128" s="23" t="s">
        <v>107</v>
      </c>
      <c r="AR128" s="23" t="s">
        <v>107</v>
      </c>
      <c r="AS128" s="23" t="s">
        <v>107</v>
      </c>
      <c r="AT128" s="23" t="s">
        <v>106</v>
      </c>
      <c r="AU128" s="24"/>
      <c r="AV128" s="25" t="s">
        <v>107</v>
      </c>
      <c r="AW128" s="23" t="s">
        <v>107</v>
      </c>
      <c r="AX128" s="23" t="s">
        <v>107</v>
      </c>
      <c r="AY128" s="23" t="s">
        <v>107</v>
      </c>
      <c r="AZ128" s="24" t="s">
        <v>107</v>
      </c>
      <c r="BA128" s="23" t="s">
        <v>107</v>
      </c>
      <c r="BB128" s="23" t="s">
        <v>107</v>
      </c>
      <c r="BC128" s="23" t="s">
        <v>107</v>
      </c>
      <c r="BD128" s="23" t="s">
        <v>107</v>
      </c>
      <c r="BE128" s="23" t="s">
        <v>107</v>
      </c>
    </row>
    <row r="129" spans="1:57" x14ac:dyDescent="0.35">
      <c r="A129" s="87" t="str">
        <f>IF(api_version=2,"address.simpleValue","Address")</f>
        <v>address.simpleValue</v>
      </c>
      <c r="C129" s="23" t="s">
        <v>106</v>
      </c>
      <c r="D129" s="23" t="s">
        <v>106</v>
      </c>
      <c r="E129" s="23" t="s">
        <v>107</v>
      </c>
      <c r="F129" s="23" t="s">
        <v>107</v>
      </c>
      <c r="G129" s="24" t="s">
        <v>106</v>
      </c>
      <c r="H129" s="25" t="s">
        <v>107</v>
      </c>
      <c r="I129" s="23" t="s">
        <v>107</v>
      </c>
      <c r="J129" s="24" t="s">
        <v>107</v>
      </c>
      <c r="K129" s="25" t="str">
        <f>IF(api_version=2,"Yes","No")</f>
        <v>Yes</v>
      </c>
      <c r="L129" s="23" t="s">
        <v>106</v>
      </c>
      <c r="M129" s="26" t="s">
        <v>106</v>
      </c>
      <c r="N129" s="26" t="s">
        <v>106</v>
      </c>
      <c r="O129" s="26" t="s">
        <v>106</v>
      </c>
      <c r="P129" s="24" t="s">
        <v>107</v>
      </c>
      <c r="Q129" s="25" t="s">
        <v>107</v>
      </c>
      <c r="R129" s="24" t="s">
        <v>107</v>
      </c>
      <c r="S129" s="25" t="s">
        <v>107</v>
      </c>
      <c r="T129" s="23" t="s">
        <v>107</v>
      </c>
      <c r="U129" s="23" t="s">
        <v>107</v>
      </c>
      <c r="V129" s="23" t="s">
        <v>106</v>
      </c>
      <c r="W129" s="23" t="s">
        <v>107</v>
      </c>
      <c r="X129" s="23" t="s">
        <v>106</v>
      </c>
      <c r="Y129" s="23" t="s">
        <v>107</v>
      </c>
      <c r="Z129" s="23" t="s">
        <v>107</v>
      </c>
      <c r="AA129" s="23" t="s">
        <v>107</v>
      </c>
      <c r="AB129" s="23" t="s">
        <v>107</v>
      </c>
      <c r="AC129" s="23" t="s">
        <v>107</v>
      </c>
      <c r="AD129" s="23" t="s">
        <v>107</v>
      </c>
      <c r="AE129" s="23" t="s">
        <v>106</v>
      </c>
      <c r="AF129" s="23" t="s">
        <v>106</v>
      </c>
      <c r="AG129" s="23" t="s">
        <v>106</v>
      </c>
      <c r="AH129" s="23" t="s">
        <v>107</v>
      </c>
      <c r="AI129" s="23" t="str">
        <f>AH129</f>
        <v>No</v>
      </c>
      <c r="AJ129" s="23" t="s">
        <v>106</v>
      </c>
      <c r="AK129" s="23" t="s">
        <v>107</v>
      </c>
      <c r="AL129" s="23" t="s">
        <v>107</v>
      </c>
      <c r="AM129" s="23" t="str">
        <f t="shared" si="119"/>
        <v>Yes</v>
      </c>
      <c r="AN129" s="23" t="s">
        <v>107</v>
      </c>
      <c r="AO129" s="23" t="str">
        <f t="shared" si="118"/>
        <v>No</v>
      </c>
      <c r="AP129" s="23" t="s">
        <v>107</v>
      </c>
      <c r="AQ129" s="23" t="s">
        <v>107</v>
      </c>
      <c r="AR129" s="23" t="s">
        <v>107</v>
      </c>
      <c r="AS129" s="23" t="s">
        <v>107</v>
      </c>
      <c r="AT129" s="23" t="s">
        <v>107</v>
      </c>
      <c r="AU129" s="24" t="s">
        <v>106</v>
      </c>
      <c r="AV129" s="25" t="s">
        <v>107</v>
      </c>
      <c r="AW129" s="23" t="s">
        <v>107</v>
      </c>
      <c r="AX129" s="23" t="s">
        <v>107</v>
      </c>
      <c r="AY129" s="23" t="s">
        <v>107</v>
      </c>
      <c r="AZ129" s="24" t="s">
        <v>107</v>
      </c>
      <c r="BA129" s="23" t="s">
        <v>107</v>
      </c>
      <c r="BB129" s="23" t="s">
        <v>107</v>
      </c>
      <c r="BC129" s="23" t="s">
        <v>107</v>
      </c>
      <c r="BD129" s="23" t="s">
        <v>107</v>
      </c>
      <c r="BE129" s="23" t="s">
        <v>107</v>
      </c>
    </row>
    <row r="130" spans="1:57" x14ac:dyDescent="0.35">
      <c r="A130" s="105" t="s">
        <v>152</v>
      </c>
      <c r="C130" s="23" t="s">
        <v>107</v>
      </c>
      <c r="D130" s="28" t="s">
        <v>110</v>
      </c>
      <c r="E130" s="23" t="s">
        <v>107</v>
      </c>
      <c r="F130" s="23" t="s">
        <v>107</v>
      </c>
      <c r="G130" s="24" t="s">
        <v>106</v>
      </c>
      <c r="H130" s="25" t="s">
        <v>107</v>
      </c>
      <c r="I130" s="23" t="s">
        <v>107</v>
      </c>
      <c r="J130" s="24" t="s">
        <v>107</v>
      </c>
      <c r="K130" s="25" t="s">
        <v>107</v>
      </c>
      <c r="L130" s="23" t="s">
        <v>107</v>
      </c>
      <c r="M130" s="26" t="s">
        <v>107</v>
      </c>
      <c r="N130" s="26" t="s">
        <v>107</v>
      </c>
      <c r="O130" s="26" t="s">
        <v>107</v>
      </c>
      <c r="P130" s="24" t="s">
        <v>107</v>
      </c>
      <c r="Q130" s="25" t="s">
        <v>107</v>
      </c>
      <c r="R130" s="24" t="s">
        <v>107</v>
      </c>
      <c r="S130" s="25" t="s">
        <v>107</v>
      </c>
      <c r="T130" s="23" t="s">
        <v>107</v>
      </c>
      <c r="U130" s="23" t="s">
        <v>107</v>
      </c>
      <c r="V130" s="23" t="s">
        <v>107</v>
      </c>
      <c r="W130" s="23" t="s">
        <v>107</v>
      </c>
      <c r="X130" s="23" t="str">
        <f t="shared" ref="X130:X131" si="120">IF(api_version=2,"No","No")</f>
        <v>No</v>
      </c>
      <c r="Y130" s="23" t="s">
        <v>107</v>
      </c>
      <c r="Z130" s="23" t="s">
        <v>107</v>
      </c>
      <c r="AA130" s="23" t="s">
        <v>107</v>
      </c>
      <c r="AB130" s="23" t="s">
        <v>107</v>
      </c>
      <c r="AC130" s="23" t="s">
        <v>107</v>
      </c>
      <c r="AD130" s="23" t="s">
        <v>107</v>
      </c>
      <c r="AE130" s="23" t="str">
        <f t="shared" ref="AE130:AE137" si="121">IF(api_version=2,"No","No")</f>
        <v>No</v>
      </c>
      <c r="AF130" s="23" t="s">
        <v>106</v>
      </c>
      <c r="AG130" s="23" t="s">
        <v>106</v>
      </c>
      <c r="AH130" s="23" t="s">
        <v>107</v>
      </c>
      <c r="AI130" s="23" t="str">
        <f t="shared" ref="AI130:AI139" si="122">AH130</f>
        <v>No</v>
      </c>
      <c r="AJ130" s="23" t="s">
        <v>106</v>
      </c>
      <c r="AK130" s="23" t="str">
        <f t="shared" ref="AK130:AK135" si="123">IF(api_version=2,"No","No")</f>
        <v>No</v>
      </c>
      <c r="AL130" s="23" t="s">
        <v>107</v>
      </c>
      <c r="AM130" s="23" t="str">
        <f t="shared" si="119"/>
        <v>Yes</v>
      </c>
      <c r="AN130" s="23" t="s">
        <v>107</v>
      </c>
      <c r="AO130" s="23" t="str">
        <f t="shared" si="118"/>
        <v>No</v>
      </c>
      <c r="AP130" s="23" t="s">
        <v>107</v>
      </c>
      <c r="AQ130" s="23" t="s">
        <v>107</v>
      </c>
      <c r="AR130" s="23" t="s">
        <v>107</v>
      </c>
      <c r="AS130" s="23" t="s">
        <v>107</v>
      </c>
      <c r="AT130" s="23" t="s">
        <v>107</v>
      </c>
      <c r="AU130" s="24" t="s">
        <v>106</v>
      </c>
      <c r="AV130" s="25" t="s">
        <v>107</v>
      </c>
      <c r="AW130" s="23" t="s">
        <v>107</v>
      </c>
      <c r="AX130" s="23" t="s">
        <v>107</v>
      </c>
      <c r="AY130" s="23" t="s">
        <v>107</v>
      </c>
      <c r="AZ130" s="24" t="s">
        <v>107</v>
      </c>
      <c r="BA130" s="23" t="s">
        <v>107</v>
      </c>
      <c r="BB130" s="23" t="s">
        <v>107</v>
      </c>
      <c r="BC130" s="23" t="s">
        <v>107</v>
      </c>
      <c r="BD130" s="23" t="s">
        <v>107</v>
      </c>
      <c r="BE130" s="23" t="s">
        <v>107</v>
      </c>
    </row>
    <row r="131" spans="1:57" x14ac:dyDescent="0.35">
      <c r="A131" s="89" t="str">
        <f>IF(api_version=2,"country","-")</f>
        <v>country</v>
      </c>
      <c r="C131" s="23" t="s">
        <v>107</v>
      </c>
      <c r="D131" s="28" t="s">
        <v>110</v>
      </c>
      <c r="E131" s="23" t="s">
        <v>107</v>
      </c>
      <c r="F131" s="23" t="s">
        <v>107</v>
      </c>
      <c r="G131" s="24" t="s">
        <v>106</v>
      </c>
      <c r="H131" s="25" t="s">
        <v>107</v>
      </c>
      <c r="I131" s="23" t="s">
        <v>107</v>
      </c>
      <c r="J131" s="24" t="s">
        <v>107</v>
      </c>
      <c r="K131" s="25" t="s">
        <v>107</v>
      </c>
      <c r="L131" s="23" t="s">
        <v>106</v>
      </c>
      <c r="M131" s="26" t="s">
        <v>106</v>
      </c>
      <c r="N131" s="26" t="s">
        <v>106</v>
      </c>
      <c r="O131" s="26" t="s">
        <v>106</v>
      </c>
      <c r="P131" s="24" t="s">
        <v>107</v>
      </c>
      <c r="Q131" s="25" t="s">
        <v>107</v>
      </c>
      <c r="R131" s="24" t="s">
        <v>107</v>
      </c>
      <c r="S131" s="25" t="s">
        <v>107</v>
      </c>
      <c r="T131" s="23" t="s">
        <v>107</v>
      </c>
      <c r="U131" s="23" t="s">
        <v>107</v>
      </c>
      <c r="V131" s="23" t="s">
        <v>107</v>
      </c>
      <c r="W131" s="23" t="s">
        <v>107</v>
      </c>
      <c r="X131" s="23" t="str">
        <f t="shared" si="120"/>
        <v>No</v>
      </c>
      <c r="Y131" s="23" t="s">
        <v>107</v>
      </c>
      <c r="Z131" s="23" t="s">
        <v>107</v>
      </c>
      <c r="AA131" s="23" t="s">
        <v>107</v>
      </c>
      <c r="AB131" s="23" t="s">
        <v>107</v>
      </c>
      <c r="AC131" s="23" t="s">
        <v>107</v>
      </c>
      <c r="AD131" s="23" t="s">
        <v>107</v>
      </c>
      <c r="AE131" s="23" t="str">
        <f t="shared" si="121"/>
        <v>No</v>
      </c>
      <c r="AF131" s="23" t="s">
        <v>107</v>
      </c>
      <c r="AG131" s="23" t="s">
        <v>107</v>
      </c>
      <c r="AH131" s="23" t="s">
        <v>107</v>
      </c>
      <c r="AI131" s="23" t="str">
        <f t="shared" si="122"/>
        <v>No</v>
      </c>
      <c r="AJ131" s="23" t="s">
        <v>106</v>
      </c>
      <c r="AK131" s="23" t="str">
        <f t="shared" si="123"/>
        <v>No</v>
      </c>
      <c r="AL131" s="23" t="s">
        <v>107</v>
      </c>
      <c r="AM131" s="23" t="str">
        <f t="shared" si="119"/>
        <v>No</v>
      </c>
      <c r="AN131" s="23" t="s">
        <v>107</v>
      </c>
      <c r="AO131" s="23" t="str">
        <f t="shared" si="118"/>
        <v>No</v>
      </c>
      <c r="AP131" s="23" t="s">
        <v>107</v>
      </c>
      <c r="AQ131" s="23" t="s">
        <v>107</v>
      </c>
      <c r="AR131" s="23" t="s">
        <v>107</v>
      </c>
      <c r="AS131" s="23" t="s">
        <v>107</v>
      </c>
      <c r="AT131" s="23" t="s">
        <v>107</v>
      </c>
      <c r="AU131" s="24" t="str">
        <f>IF(api_version=2,"Yes","No")</f>
        <v>Yes</v>
      </c>
      <c r="AV131" s="25" t="s">
        <v>107</v>
      </c>
      <c r="AW131" s="23" t="s">
        <v>107</v>
      </c>
      <c r="AX131" s="23" t="s">
        <v>107</v>
      </c>
      <c r="AY131" s="23" t="s">
        <v>107</v>
      </c>
      <c r="AZ131" s="24" t="s">
        <v>107</v>
      </c>
      <c r="BA131" s="23" t="s">
        <v>107</v>
      </c>
      <c r="BB131" s="23" t="s">
        <v>107</v>
      </c>
      <c r="BC131" s="23" t="s">
        <v>107</v>
      </c>
      <c r="BD131" s="23" t="s">
        <v>107</v>
      </c>
      <c r="BE131" s="23" t="s">
        <v>107</v>
      </c>
    </row>
    <row r="132" spans="1:57" x14ac:dyDescent="0.35">
      <c r="A132" s="89" t="str">
        <f>IF(api_version=2,"gender","Gender")</f>
        <v>gender</v>
      </c>
      <c r="C132" s="23" t="s">
        <v>107</v>
      </c>
      <c r="D132" s="28" t="s">
        <v>109</v>
      </c>
      <c r="E132" s="23" t="s">
        <v>107</v>
      </c>
      <c r="F132" s="23" t="s">
        <v>106</v>
      </c>
      <c r="G132" s="24" t="s">
        <v>106</v>
      </c>
      <c r="H132" s="25" t="s">
        <v>107</v>
      </c>
      <c r="I132" s="23" t="s">
        <v>107</v>
      </c>
      <c r="J132" s="33" t="s">
        <v>109</v>
      </c>
      <c r="K132" s="30" t="s">
        <v>109</v>
      </c>
      <c r="L132" s="23" t="s">
        <v>107</v>
      </c>
      <c r="M132" s="26" t="s">
        <v>106</v>
      </c>
      <c r="N132" s="26" t="s">
        <v>106</v>
      </c>
      <c r="O132" s="26" t="s">
        <v>106</v>
      </c>
      <c r="P132" s="24" t="s">
        <v>107</v>
      </c>
      <c r="Q132" s="25" t="s">
        <v>107</v>
      </c>
      <c r="R132" s="24" t="s">
        <v>107</v>
      </c>
      <c r="S132" s="25" t="s">
        <v>107</v>
      </c>
      <c r="T132" s="30" t="s">
        <v>109</v>
      </c>
      <c r="U132" s="23" t="s">
        <v>107</v>
      </c>
      <c r="V132" s="23" t="s">
        <v>107</v>
      </c>
      <c r="W132" s="23" t="s">
        <v>107</v>
      </c>
      <c r="X132" s="23" t="s">
        <v>107</v>
      </c>
      <c r="Y132" s="23" t="s">
        <v>107</v>
      </c>
      <c r="Z132" s="23" t="s">
        <v>107</v>
      </c>
      <c r="AA132" s="23" t="s">
        <v>107</v>
      </c>
      <c r="AB132" s="23" t="s">
        <v>107</v>
      </c>
      <c r="AC132" s="23" t="s">
        <v>107</v>
      </c>
      <c r="AD132" s="23" t="s">
        <v>107</v>
      </c>
      <c r="AE132" s="23" t="str">
        <f t="shared" si="121"/>
        <v>No</v>
      </c>
      <c r="AF132" s="30" t="s">
        <v>109</v>
      </c>
      <c r="AG132" s="30" t="s">
        <v>109</v>
      </c>
      <c r="AH132" s="23" t="s">
        <v>107</v>
      </c>
      <c r="AI132" s="23" t="str">
        <f>AH132</f>
        <v>No</v>
      </c>
      <c r="AJ132" s="23" t="s">
        <v>106</v>
      </c>
      <c r="AK132" s="23" t="str">
        <f t="shared" si="123"/>
        <v>No</v>
      </c>
      <c r="AL132" s="23" t="s">
        <v>107</v>
      </c>
      <c r="AM132" s="23" t="str">
        <f t="shared" si="119"/>
        <v>No*</v>
      </c>
      <c r="AN132" s="23" t="s">
        <v>107</v>
      </c>
      <c r="AO132" s="23" t="str">
        <f t="shared" si="118"/>
        <v>No</v>
      </c>
      <c r="AP132" s="23" t="s">
        <v>107</v>
      </c>
      <c r="AQ132" s="23" t="s">
        <v>107</v>
      </c>
      <c r="AR132" s="23" t="s">
        <v>107</v>
      </c>
      <c r="AS132" s="23" t="s">
        <v>107</v>
      </c>
      <c r="AT132" s="23" t="s">
        <v>107</v>
      </c>
      <c r="AU132" s="33" t="s">
        <v>109</v>
      </c>
      <c r="AV132" s="25" t="s">
        <v>107</v>
      </c>
      <c r="AW132" s="23" t="s">
        <v>107</v>
      </c>
      <c r="AX132" s="23" t="s">
        <v>107</v>
      </c>
      <c r="AY132" s="23" t="s">
        <v>107</v>
      </c>
      <c r="AZ132" s="24" t="s">
        <v>107</v>
      </c>
      <c r="BA132" s="23" t="s">
        <v>107</v>
      </c>
      <c r="BB132" s="23" t="s">
        <v>107</v>
      </c>
      <c r="BC132" s="23" t="s">
        <v>107</v>
      </c>
      <c r="BD132" s="23" t="s">
        <v>107</v>
      </c>
      <c r="BE132" s="23" t="s">
        <v>107</v>
      </c>
    </row>
    <row r="133" spans="1:57" x14ac:dyDescent="0.35">
      <c r="A133" s="89" t="str">
        <f>IF(api_version=2,"placeOBirth","-")</f>
        <v>placeOBirth</v>
      </c>
      <c r="C133" s="23" t="s">
        <v>107</v>
      </c>
      <c r="D133" s="23" t="s">
        <v>107</v>
      </c>
      <c r="E133" s="23" t="s">
        <v>107</v>
      </c>
      <c r="F133" s="23" t="s">
        <v>106</v>
      </c>
      <c r="G133" s="24" t="s">
        <v>107</v>
      </c>
      <c r="H133" s="25" t="s">
        <v>107</v>
      </c>
      <c r="I133" s="23" t="s">
        <v>107</v>
      </c>
      <c r="J133" s="24" t="s">
        <v>107</v>
      </c>
      <c r="K133" s="25" t="s">
        <v>107</v>
      </c>
      <c r="L133" s="23" t="s">
        <v>107</v>
      </c>
      <c r="M133" s="26" t="s">
        <v>107</v>
      </c>
      <c r="N133" s="26" t="s">
        <v>107</v>
      </c>
      <c r="O133" s="26" t="s">
        <v>107</v>
      </c>
      <c r="P133" s="24" t="s">
        <v>107</v>
      </c>
      <c r="Q133" s="25" t="s">
        <v>107</v>
      </c>
      <c r="R133" s="24" t="s">
        <v>107</v>
      </c>
      <c r="S133" s="25" t="s">
        <v>107</v>
      </c>
      <c r="T133" s="23" t="s">
        <v>107</v>
      </c>
      <c r="U133" s="23" t="s">
        <v>107</v>
      </c>
      <c r="V133" s="23" t="s">
        <v>107</v>
      </c>
      <c r="W133" s="23" t="s">
        <v>107</v>
      </c>
      <c r="X133" s="23" t="str">
        <f t="shared" ref="X133:X143" si="124">IF(api_version=2,"No","No")</f>
        <v>No</v>
      </c>
      <c r="Y133" s="23" t="s">
        <v>107</v>
      </c>
      <c r="Z133" s="23" t="s">
        <v>107</v>
      </c>
      <c r="AA133" s="23" t="s">
        <v>107</v>
      </c>
      <c r="AB133" s="23" t="s">
        <v>107</v>
      </c>
      <c r="AC133" s="23" t="s">
        <v>107</v>
      </c>
      <c r="AD133" s="23" t="s">
        <v>107</v>
      </c>
      <c r="AE133" s="23" t="str">
        <f t="shared" si="121"/>
        <v>No</v>
      </c>
      <c r="AF133" s="23" t="s">
        <v>107</v>
      </c>
      <c r="AG133" s="23" t="s">
        <v>107</v>
      </c>
      <c r="AH133" s="23" t="s">
        <v>107</v>
      </c>
      <c r="AI133" s="23" t="str">
        <f t="shared" si="122"/>
        <v>No</v>
      </c>
      <c r="AJ133" s="23" t="s">
        <v>107</v>
      </c>
      <c r="AK133" s="23" t="str">
        <f t="shared" si="123"/>
        <v>No</v>
      </c>
      <c r="AL133" s="23" t="s">
        <v>107</v>
      </c>
      <c r="AM133" s="23" t="str">
        <f t="shared" si="119"/>
        <v>No</v>
      </c>
      <c r="AN133" s="23" t="s">
        <v>107</v>
      </c>
      <c r="AO133" s="23" t="str">
        <f t="shared" si="118"/>
        <v>No</v>
      </c>
      <c r="AP133" s="23" t="s">
        <v>107</v>
      </c>
      <c r="AQ133" s="23" t="s">
        <v>107</v>
      </c>
      <c r="AR133" s="23" t="s">
        <v>107</v>
      </c>
      <c r="AS133" s="23" t="s">
        <v>107</v>
      </c>
      <c r="AT133" s="23" t="s">
        <v>107</v>
      </c>
      <c r="AU133" s="24" t="str">
        <f>IF(api_version=2,"Yes","No")</f>
        <v>Yes</v>
      </c>
      <c r="AV133" s="25" t="s">
        <v>107</v>
      </c>
      <c r="AW133" s="23" t="s">
        <v>107</v>
      </c>
      <c r="AX133" s="23" t="s">
        <v>107</v>
      </c>
      <c r="AY133" s="23" t="s">
        <v>107</v>
      </c>
      <c r="AZ133" s="24" t="s">
        <v>107</v>
      </c>
      <c r="BA133" s="23" t="s">
        <v>107</v>
      </c>
      <c r="BB133" s="23" t="s">
        <v>107</v>
      </c>
      <c r="BC133" s="23" t="s">
        <v>107</v>
      </c>
      <c r="BD133" s="23" t="s">
        <v>107</v>
      </c>
      <c r="BE133" s="23" t="s">
        <v>107</v>
      </c>
    </row>
    <row r="134" spans="1:57" x14ac:dyDescent="0.35">
      <c r="A134" s="89" t="str">
        <f>IF(api_version=2,"nationality","-")</f>
        <v>nationality</v>
      </c>
      <c r="C134" s="23" t="s">
        <v>107</v>
      </c>
      <c r="D134" s="23" t="s">
        <v>107</v>
      </c>
      <c r="E134" s="23" t="s">
        <v>107</v>
      </c>
      <c r="F134" s="23" t="s">
        <v>107</v>
      </c>
      <c r="G134" s="24" t="s">
        <v>107</v>
      </c>
      <c r="H134" s="25" t="s">
        <v>107</v>
      </c>
      <c r="I134" s="23" t="s">
        <v>107</v>
      </c>
      <c r="J134" s="24" t="s">
        <v>107</v>
      </c>
      <c r="K134" s="25" t="s">
        <v>107</v>
      </c>
      <c r="L134" s="23" t="s">
        <v>107</v>
      </c>
      <c r="M134" s="26" t="s">
        <v>107</v>
      </c>
      <c r="N134" s="26" t="s">
        <v>107</v>
      </c>
      <c r="O134" s="26" t="s">
        <v>107</v>
      </c>
      <c r="P134" s="24" t="s">
        <v>107</v>
      </c>
      <c r="Q134" s="25" t="s">
        <v>107</v>
      </c>
      <c r="R134" s="24" t="s">
        <v>107</v>
      </c>
      <c r="S134" s="25" t="s">
        <v>107</v>
      </c>
      <c r="T134" s="23" t="s">
        <v>107</v>
      </c>
      <c r="U134" s="23" t="s">
        <v>107</v>
      </c>
      <c r="V134" s="23" t="s">
        <v>107</v>
      </c>
      <c r="W134" s="23" t="s">
        <v>107</v>
      </c>
      <c r="X134" s="23" t="str">
        <f t="shared" si="124"/>
        <v>No</v>
      </c>
      <c r="Y134" s="23" t="s">
        <v>107</v>
      </c>
      <c r="Z134" s="23" t="s">
        <v>107</v>
      </c>
      <c r="AA134" s="23" t="s">
        <v>107</v>
      </c>
      <c r="AB134" s="23" t="s">
        <v>107</v>
      </c>
      <c r="AC134" s="23" t="s">
        <v>107</v>
      </c>
      <c r="AD134" s="23" t="s">
        <v>107</v>
      </c>
      <c r="AE134" s="23" t="str">
        <f t="shared" si="121"/>
        <v>No</v>
      </c>
      <c r="AF134" s="23" t="s">
        <v>107</v>
      </c>
      <c r="AG134" s="23" t="s">
        <v>107</v>
      </c>
      <c r="AH134" s="23" t="s">
        <v>107</v>
      </c>
      <c r="AI134" s="23" t="str">
        <f t="shared" si="122"/>
        <v>No</v>
      </c>
      <c r="AJ134" s="23" t="s">
        <v>106</v>
      </c>
      <c r="AK134" s="23" t="str">
        <f t="shared" si="123"/>
        <v>No</v>
      </c>
      <c r="AL134" s="23" t="s">
        <v>107</v>
      </c>
      <c r="AM134" s="23" t="str">
        <f t="shared" si="119"/>
        <v>No</v>
      </c>
      <c r="AN134" s="23" t="s">
        <v>107</v>
      </c>
      <c r="AO134" s="23" t="str">
        <f t="shared" si="118"/>
        <v>No</v>
      </c>
      <c r="AP134" s="23" t="s">
        <v>107</v>
      </c>
      <c r="AQ134" s="23" t="s">
        <v>107</v>
      </c>
      <c r="AR134" s="23" t="s">
        <v>107</v>
      </c>
      <c r="AS134" s="23" t="s">
        <v>107</v>
      </c>
      <c r="AT134" s="23" t="s">
        <v>107</v>
      </c>
      <c r="AU134" s="24" t="s">
        <v>107</v>
      </c>
      <c r="AV134" s="25" t="s">
        <v>107</v>
      </c>
      <c r="AW134" s="23" t="s">
        <v>107</v>
      </c>
      <c r="AX134" s="23" t="s">
        <v>107</v>
      </c>
      <c r="AY134" s="23" t="s">
        <v>107</v>
      </c>
      <c r="AZ134" s="24" t="s">
        <v>107</v>
      </c>
      <c r="BA134" s="23" t="s">
        <v>107</v>
      </c>
      <c r="BB134" s="23" t="s">
        <v>107</v>
      </c>
      <c r="BC134" s="23" t="s">
        <v>107</v>
      </c>
      <c r="BD134" s="23" t="s">
        <v>107</v>
      </c>
      <c r="BE134" s="23" t="s">
        <v>107</v>
      </c>
    </row>
    <row r="135" spans="1:57" x14ac:dyDescent="0.35">
      <c r="A135" s="89" t="str">
        <f>IF(api_version=2,"countryOfResidence","-")</f>
        <v>countryOfResidence</v>
      </c>
      <c r="C135" s="23" t="s">
        <v>107</v>
      </c>
      <c r="D135" s="23" t="s">
        <v>107</v>
      </c>
      <c r="E135" s="23" t="s">
        <v>107</v>
      </c>
      <c r="F135" s="23" t="s">
        <v>107</v>
      </c>
      <c r="G135" s="24" t="s">
        <v>107</v>
      </c>
      <c r="H135" s="25" t="s">
        <v>107</v>
      </c>
      <c r="I135" s="23" t="s">
        <v>107</v>
      </c>
      <c r="J135" s="24" t="s">
        <v>107</v>
      </c>
      <c r="K135" s="25" t="s">
        <v>107</v>
      </c>
      <c r="L135" s="23" t="s">
        <v>107</v>
      </c>
      <c r="M135" s="26" t="s">
        <v>107</v>
      </c>
      <c r="N135" s="26" t="s">
        <v>107</v>
      </c>
      <c r="O135" s="26" t="s">
        <v>107</v>
      </c>
      <c r="P135" s="24" t="s">
        <v>107</v>
      </c>
      <c r="Q135" s="25" t="s">
        <v>107</v>
      </c>
      <c r="R135" s="24" t="s">
        <v>107</v>
      </c>
      <c r="S135" s="25" t="s">
        <v>107</v>
      </c>
      <c r="T135" s="23" t="s">
        <v>107</v>
      </c>
      <c r="U135" s="23" t="s">
        <v>107</v>
      </c>
      <c r="V135" s="23" t="s">
        <v>107</v>
      </c>
      <c r="W135" s="23" t="s">
        <v>107</v>
      </c>
      <c r="X135" s="23" t="str">
        <f t="shared" si="124"/>
        <v>No</v>
      </c>
      <c r="Y135" s="23" t="s">
        <v>107</v>
      </c>
      <c r="Z135" s="23" t="s">
        <v>107</v>
      </c>
      <c r="AA135" s="23" t="s">
        <v>107</v>
      </c>
      <c r="AB135" s="23" t="s">
        <v>107</v>
      </c>
      <c r="AC135" s="23" t="s">
        <v>107</v>
      </c>
      <c r="AD135" s="23" t="s">
        <v>107</v>
      </c>
      <c r="AE135" s="23" t="str">
        <f t="shared" si="121"/>
        <v>No</v>
      </c>
      <c r="AF135" s="23" t="s">
        <v>107</v>
      </c>
      <c r="AG135" s="23" t="s">
        <v>107</v>
      </c>
      <c r="AH135" s="23" t="s">
        <v>107</v>
      </c>
      <c r="AI135" s="23" t="str">
        <f t="shared" si="122"/>
        <v>No</v>
      </c>
      <c r="AJ135" s="23" t="s">
        <v>107</v>
      </c>
      <c r="AK135" s="23" t="str">
        <f t="shared" si="123"/>
        <v>No</v>
      </c>
      <c r="AL135" s="23" t="s">
        <v>107</v>
      </c>
      <c r="AM135" s="23" t="str">
        <f t="shared" si="119"/>
        <v>No</v>
      </c>
      <c r="AN135" s="23" t="s">
        <v>107</v>
      </c>
      <c r="AO135" s="23" t="str">
        <f t="shared" si="118"/>
        <v>No</v>
      </c>
      <c r="AP135" s="23" t="s">
        <v>107</v>
      </c>
      <c r="AQ135" s="23" t="s">
        <v>107</v>
      </c>
      <c r="AR135" s="23" t="s">
        <v>107</v>
      </c>
      <c r="AS135" s="23" t="s">
        <v>107</v>
      </c>
      <c r="AT135" s="23" t="s">
        <v>107</v>
      </c>
      <c r="AU135" s="24" t="s">
        <v>107</v>
      </c>
      <c r="AV135" s="25" t="s">
        <v>107</v>
      </c>
      <c r="AW135" s="23" t="s">
        <v>107</v>
      </c>
      <c r="AX135" s="23" t="s">
        <v>107</v>
      </c>
      <c r="AY135" s="23" t="s">
        <v>107</v>
      </c>
      <c r="AZ135" s="24" t="s">
        <v>107</v>
      </c>
      <c r="BA135" s="23" t="s">
        <v>107</v>
      </c>
      <c r="BB135" s="23" t="s">
        <v>107</v>
      </c>
      <c r="BC135" s="23" t="s">
        <v>107</v>
      </c>
      <c r="BD135" s="23" t="s">
        <v>107</v>
      </c>
      <c r="BE135" s="23" t="s">
        <v>107</v>
      </c>
    </row>
    <row r="136" spans="1:57" x14ac:dyDescent="0.35">
      <c r="A136" s="89" t="str">
        <f>IF(api_version=2,"directorType","-")</f>
        <v>directorType</v>
      </c>
      <c r="C136" s="23" t="s">
        <v>107</v>
      </c>
      <c r="D136" s="24" t="str">
        <f>IF(api_version=2,"Yes","No")</f>
        <v>Yes</v>
      </c>
      <c r="E136" s="23" t="s">
        <v>107</v>
      </c>
      <c r="F136" s="28" t="s">
        <v>106</v>
      </c>
      <c r="G136" s="24" t="s">
        <v>106</v>
      </c>
      <c r="H136" s="25" t="s">
        <v>107</v>
      </c>
      <c r="I136" s="23" t="s">
        <v>107</v>
      </c>
      <c r="J136" s="33" t="s">
        <v>109</v>
      </c>
      <c r="K136" s="25" t="str">
        <f>IF(api_version=2,"Yes","No")</f>
        <v>Yes</v>
      </c>
      <c r="L136" s="23" t="s">
        <v>106</v>
      </c>
      <c r="M136" s="26" t="s">
        <v>106</v>
      </c>
      <c r="N136" s="26" t="s">
        <v>106</v>
      </c>
      <c r="O136" s="26" t="s">
        <v>106</v>
      </c>
      <c r="P136" s="24" t="s">
        <v>107</v>
      </c>
      <c r="Q136" s="25" t="s">
        <v>107</v>
      </c>
      <c r="R136" s="24" t="str">
        <f>IF(api_version=2,"No","No")</f>
        <v>No</v>
      </c>
      <c r="S136" s="25" t="s">
        <v>107</v>
      </c>
      <c r="T136" s="23" t="s">
        <v>107</v>
      </c>
      <c r="U136" s="23" t="s">
        <v>107</v>
      </c>
      <c r="V136" s="23" t="s">
        <v>107</v>
      </c>
      <c r="W136" s="23" t="s">
        <v>107</v>
      </c>
      <c r="X136" s="23" t="str">
        <f t="shared" si="124"/>
        <v>No</v>
      </c>
      <c r="Y136" s="23" t="s">
        <v>107</v>
      </c>
      <c r="Z136" s="23" t="s">
        <v>107</v>
      </c>
      <c r="AA136" s="23" t="s">
        <v>107</v>
      </c>
      <c r="AB136" s="23" t="s">
        <v>107</v>
      </c>
      <c r="AC136" s="23" t="s">
        <v>107</v>
      </c>
      <c r="AD136" s="23" t="s">
        <v>107</v>
      </c>
      <c r="AE136" s="23" t="str">
        <f t="shared" si="121"/>
        <v>No</v>
      </c>
      <c r="AF136" s="33" t="s">
        <v>109</v>
      </c>
      <c r="AG136" s="33" t="s">
        <v>109</v>
      </c>
      <c r="AH136" s="23" t="s">
        <v>107</v>
      </c>
      <c r="AI136" s="23" t="str">
        <f t="shared" si="122"/>
        <v>No</v>
      </c>
      <c r="AJ136" s="23" t="s">
        <v>106</v>
      </c>
      <c r="AK136" s="24" t="str">
        <f>IF(api_version=1,"No","Yes")</f>
        <v>Yes</v>
      </c>
      <c r="AL136" s="23" t="s">
        <v>107</v>
      </c>
      <c r="AM136" s="23" t="str">
        <f t="shared" si="119"/>
        <v>No*</v>
      </c>
      <c r="AN136" s="23" t="s">
        <v>107</v>
      </c>
      <c r="AO136" s="23" t="str">
        <f t="shared" si="118"/>
        <v>No</v>
      </c>
      <c r="AP136" s="23" t="s">
        <v>107</v>
      </c>
      <c r="AQ136" s="23" t="s">
        <v>107</v>
      </c>
      <c r="AR136" s="23" t="s">
        <v>107</v>
      </c>
      <c r="AS136" s="23" t="s">
        <v>107</v>
      </c>
      <c r="AT136" s="23" t="s">
        <v>107</v>
      </c>
      <c r="AU136" s="24" t="str">
        <f>IF(api_version=2,"Yes","No")</f>
        <v>Yes</v>
      </c>
      <c r="AV136" s="25" t="s">
        <v>107</v>
      </c>
      <c r="AW136" s="23" t="s">
        <v>107</v>
      </c>
      <c r="AX136" s="23" t="s">
        <v>107</v>
      </c>
      <c r="AY136" s="23" t="s">
        <v>107</v>
      </c>
      <c r="AZ136" s="24" t="s">
        <v>107</v>
      </c>
      <c r="BA136" s="23" t="s">
        <v>107</v>
      </c>
      <c r="BB136" s="23" t="s">
        <v>107</v>
      </c>
      <c r="BC136" s="23" t="s">
        <v>107</v>
      </c>
      <c r="BD136" s="23" t="s">
        <v>107</v>
      </c>
      <c r="BE136" s="23" t="s">
        <v>107</v>
      </c>
    </row>
    <row r="137" spans="1:57" x14ac:dyDescent="0.35">
      <c r="A137" s="89" t="str">
        <f>IF(api_version=2,"hasNegativeInfo","-")</f>
        <v>hasNegativeInfo</v>
      </c>
      <c r="C137" s="23" t="s">
        <v>107</v>
      </c>
      <c r="D137" s="23" t="s">
        <v>107</v>
      </c>
      <c r="E137" s="23" t="s">
        <v>107</v>
      </c>
      <c r="F137" s="23" t="s">
        <v>107</v>
      </c>
      <c r="G137" s="24" t="s">
        <v>107</v>
      </c>
      <c r="H137" s="25" t="s">
        <v>107</v>
      </c>
      <c r="I137" s="23" t="s">
        <v>107</v>
      </c>
      <c r="J137" s="24" t="s">
        <v>107</v>
      </c>
      <c r="K137" s="25" t="s">
        <v>107</v>
      </c>
      <c r="L137" s="23" t="s">
        <v>107</v>
      </c>
      <c r="M137" s="26" t="s">
        <v>107</v>
      </c>
      <c r="N137" s="26" t="s">
        <v>107</v>
      </c>
      <c r="O137" s="26" t="s">
        <v>107</v>
      </c>
      <c r="P137" s="24" t="s">
        <v>107</v>
      </c>
      <c r="Q137" s="25" t="s">
        <v>107</v>
      </c>
      <c r="R137" s="24" t="s">
        <v>107</v>
      </c>
      <c r="S137" s="25" t="s">
        <v>107</v>
      </c>
      <c r="T137" s="23" t="s">
        <v>107</v>
      </c>
      <c r="U137" s="23" t="s">
        <v>107</v>
      </c>
      <c r="V137" s="23" t="s">
        <v>107</v>
      </c>
      <c r="W137" s="23" t="s">
        <v>107</v>
      </c>
      <c r="X137" s="23" t="str">
        <f t="shared" si="124"/>
        <v>No</v>
      </c>
      <c r="Y137" s="23" t="s">
        <v>107</v>
      </c>
      <c r="Z137" s="23" t="s">
        <v>107</v>
      </c>
      <c r="AA137" s="23" t="s">
        <v>107</v>
      </c>
      <c r="AB137" s="23" t="s">
        <v>107</v>
      </c>
      <c r="AC137" s="23" t="s">
        <v>107</v>
      </c>
      <c r="AD137" s="23" t="s">
        <v>107</v>
      </c>
      <c r="AE137" s="23" t="str">
        <f t="shared" si="121"/>
        <v>No</v>
      </c>
      <c r="AF137" s="23" t="s">
        <v>107</v>
      </c>
      <c r="AG137" s="23" t="s">
        <v>107</v>
      </c>
      <c r="AH137" s="23" t="s">
        <v>107</v>
      </c>
      <c r="AI137" s="23" t="str">
        <f>AH137</f>
        <v>No</v>
      </c>
      <c r="AJ137" s="23" t="s">
        <v>107</v>
      </c>
      <c r="AK137" s="23" t="str">
        <f t="shared" ref="AK137" si="125">IF(api_version=2,"No","No")</f>
        <v>No</v>
      </c>
      <c r="AL137" s="23" t="s">
        <v>107</v>
      </c>
      <c r="AM137" s="23" t="str">
        <f t="shared" si="119"/>
        <v>No</v>
      </c>
      <c r="AN137" s="23" t="s">
        <v>107</v>
      </c>
      <c r="AO137" s="23" t="str">
        <f t="shared" si="118"/>
        <v>No</v>
      </c>
      <c r="AP137" s="23" t="s">
        <v>107</v>
      </c>
      <c r="AQ137" s="23" t="s">
        <v>107</v>
      </c>
      <c r="AR137" s="23" t="s">
        <v>107</v>
      </c>
      <c r="AS137" s="23" t="s">
        <v>107</v>
      </c>
      <c r="AT137" s="23" t="s">
        <v>107</v>
      </c>
      <c r="AU137" s="24" t="str">
        <f>IF(api_version=2,"Yes","No")</f>
        <v>Yes</v>
      </c>
      <c r="AV137" s="25" t="s">
        <v>107</v>
      </c>
      <c r="AW137" s="23" t="s">
        <v>107</v>
      </c>
      <c r="AX137" s="23" t="s">
        <v>107</v>
      </c>
      <c r="AY137" s="23" t="s">
        <v>107</v>
      </c>
      <c r="AZ137" s="24" t="s">
        <v>107</v>
      </c>
      <c r="BA137" s="23" t="s">
        <v>107</v>
      </c>
      <c r="BB137" s="23" t="s">
        <v>107</v>
      </c>
      <c r="BC137" s="23" t="s">
        <v>107</v>
      </c>
      <c r="BD137" s="23" t="s">
        <v>107</v>
      </c>
      <c r="BE137" s="23" t="s">
        <v>107</v>
      </c>
    </row>
    <row r="138" spans="1:57" x14ac:dyDescent="0.35">
      <c r="A138" s="89" t="str">
        <f>IF(api_version=2,"dateOfBirth","DateOfBirth")</f>
        <v>dateOfBirth</v>
      </c>
      <c r="C138" s="23" t="s">
        <v>106</v>
      </c>
      <c r="D138" s="23" t="s">
        <v>106</v>
      </c>
      <c r="E138" s="23" t="s">
        <v>107</v>
      </c>
      <c r="F138" s="23" t="s">
        <v>106</v>
      </c>
      <c r="G138" s="24" t="s">
        <v>106</v>
      </c>
      <c r="H138" s="25" t="s">
        <v>107</v>
      </c>
      <c r="I138" s="23" t="s">
        <v>107</v>
      </c>
      <c r="J138" s="24" t="s">
        <v>107</v>
      </c>
      <c r="K138" s="25" t="str">
        <f>IF(api_version=2,"Yes","No")</f>
        <v>Yes</v>
      </c>
      <c r="L138" s="23" t="s">
        <v>107</v>
      </c>
      <c r="M138" s="26" t="s">
        <v>106</v>
      </c>
      <c r="N138" s="26" t="s">
        <v>106</v>
      </c>
      <c r="O138" s="26" t="s">
        <v>106</v>
      </c>
      <c r="P138" s="24" t="s">
        <v>107</v>
      </c>
      <c r="Q138" s="25" t="s">
        <v>107</v>
      </c>
      <c r="R138" s="24" t="s">
        <v>107</v>
      </c>
      <c r="S138" s="25" t="s">
        <v>107</v>
      </c>
      <c r="T138" s="23" t="s">
        <v>106</v>
      </c>
      <c r="U138" s="23" t="s">
        <v>107</v>
      </c>
      <c r="V138" s="23" t="s">
        <v>107</v>
      </c>
      <c r="W138" s="23" t="s">
        <v>107</v>
      </c>
      <c r="X138" s="23" t="str">
        <f t="shared" si="124"/>
        <v>No</v>
      </c>
      <c r="Y138" s="23" t="s">
        <v>107</v>
      </c>
      <c r="Z138" s="23" t="s">
        <v>107</v>
      </c>
      <c r="AA138" s="23" t="s">
        <v>107</v>
      </c>
      <c r="AB138" s="23" t="s">
        <v>107</v>
      </c>
      <c r="AC138" s="23" t="s">
        <v>107</v>
      </c>
      <c r="AD138" s="23" t="s">
        <v>107</v>
      </c>
      <c r="AE138" s="23" t="s">
        <v>106</v>
      </c>
      <c r="AF138" s="23" t="s">
        <v>107</v>
      </c>
      <c r="AG138" s="23" t="s">
        <v>107</v>
      </c>
      <c r="AH138" s="23" t="s">
        <v>107</v>
      </c>
      <c r="AI138" s="23" t="str">
        <f>AH138</f>
        <v>No</v>
      </c>
      <c r="AJ138" s="23" t="s">
        <v>106</v>
      </c>
      <c r="AK138" s="23" t="s">
        <v>107</v>
      </c>
      <c r="AL138" s="23" t="s">
        <v>107</v>
      </c>
      <c r="AM138" s="23" t="str">
        <f t="shared" si="119"/>
        <v>No</v>
      </c>
      <c r="AN138" s="23" t="s">
        <v>107</v>
      </c>
      <c r="AO138" s="23" t="str">
        <f t="shared" si="118"/>
        <v>No</v>
      </c>
      <c r="AP138" s="23" t="s">
        <v>107</v>
      </c>
      <c r="AQ138" s="23" t="s">
        <v>107</v>
      </c>
      <c r="AR138" s="23" t="s">
        <v>107</v>
      </c>
      <c r="AS138" s="23" t="s">
        <v>107</v>
      </c>
      <c r="AT138" s="23" t="s">
        <v>107</v>
      </c>
      <c r="AU138" s="24" t="str">
        <f>IF(api_version=2,"Yes","No")</f>
        <v>Yes</v>
      </c>
      <c r="AV138" s="25" t="s">
        <v>107</v>
      </c>
      <c r="AW138" s="23" t="s">
        <v>107</v>
      </c>
      <c r="AX138" s="23" t="s">
        <v>107</v>
      </c>
      <c r="AY138" s="23" t="s">
        <v>107</v>
      </c>
      <c r="AZ138" s="24" t="s">
        <v>107</v>
      </c>
      <c r="BA138" s="23" t="s">
        <v>107</v>
      </c>
      <c r="BB138" s="23" t="s">
        <v>107</v>
      </c>
      <c r="BC138" s="23" t="s">
        <v>107</v>
      </c>
      <c r="BD138" s="23" t="s">
        <v>107</v>
      </c>
      <c r="BE138" s="23" t="s">
        <v>107</v>
      </c>
    </row>
    <row r="139" spans="1:57" x14ac:dyDescent="0.35">
      <c r="A139" s="89" t="str">
        <f>IF(api_version=2,"signingAuthority (boolean)","-")</f>
        <v>signingAuthority (boolean)</v>
      </c>
      <c r="C139" s="23" t="s">
        <v>106</v>
      </c>
      <c r="D139" s="23" t="s">
        <v>106</v>
      </c>
      <c r="E139" s="23" t="s">
        <v>107</v>
      </c>
      <c r="F139" s="23" t="s">
        <v>107</v>
      </c>
      <c r="G139" s="24" t="s">
        <v>106</v>
      </c>
      <c r="H139" s="25" t="s">
        <v>107</v>
      </c>
      <c r="I139" s="23" t="s">
        <v>107</v>
      </c>
      <c r="J139" s="24" t="s">
        <v>106</v>
      </c>
      <c r="K139" s="30" t="s">
        <v>110</v>
      </c>
      <c r="L139" s="23" t="s">
        <v>106</v>
      </c>
      <c r="M139" s="26" t="s">
        <v>107</v>
      </c>
      <c r="N139" s="26" t="s">
        <v>107</v>
      </c>
      <c r="O139" s="26" t="s">
        <v>107</v>
      </c>
      <c r="P139" s="24" t="s">
        <v>106</v>
      </c>
      <c r="Q139" s="25" t="s">
        <v>107</v>
      </c>
      <c r="R139" s="24" t="s">
        <v>107</v>
      </c>
      <c r="S139" s="25" t="s">
        <v>107</v>
      </c>
      <c r="T139" s="23" t="s">
        <v>106</v>
      </c>
      <c r="U139" s="23" t="s">
        <v>107</v>
      </c>
      <c r="V139" s="23" t="s">
        <v>106</v>
      </c>
      <c r="W139" s="23" t="s">
        <v>107</v>
      </c>
      <c r="X139" s="23" t="str">
        <f t="shared" si="124"/>
        <v>No</v>
      </c>
      <c r="Y139" s="23" t="s">
        <v>107</v>
      </c>
      <c r="Z139" s="23" t="s">
        <v>107</v>
      </c>
      <c r="AA139" s="23" t="s">
        <v>107</v>
      </c>
      <c r="AB139" s="23" t="s">
        <v>107</v>
      </c>
      <c r="AC139" s="23" t="s">
        <v>107</v>
      </c>
      <c r="AD139" s="23" t="s">
        <v>107</v>
      </c>
      <c r="AE139" s="23" t="s">
        <v>106</v>
      </c>
      <c r="AF139" s="23" t="s">
        <v>106</v>
      </c>
      <c r="AG139" s="23" t="s">
        <v>106</v>
      </c>
      <c r="AH139" s="23" t="s">
        <v>107</v>
      </c>
      <c r="AI139" s="23" t="str">
        <f t="shared" si="122"/>
        <v>No</v>
      </c>
      <c r="AJ139" s="23" t="s">
        <v>106</v>
      </c>
      <c r="AK139" s="23" t="s">
        <v>106</v>
      </c>
      <c r="AL139" s="23" t="s">
        <v>107</v>
      </c>
      <c r="AM139" s="23" t="str">
        <f t="shared" si="119"/>
        <v>Yes</v>
      </c>
      <c r="AN139" s="23" t="s">
        <v>107</v>
      </c>
      <c r="AO139" s="23" t="str">
        <f t="shared" si="118"/>
        <v>No</v>
      </c>
      <c r="AP139" s="23" t="s">
        <v>107</v>
      </c>
      <c r="AQ139" s="23" t="s">
        <v>107</v>
      </c>
      <c r="AR139" s="23" t="s">
        <v>107</v>
      </c>
      <c r="AS139" s="23" t="s">
        <v>107</v>
      </c>
      <c r="AT139" s="23" t="s">
        <v>106</v>
      </c>
      <c r="AU139" s="24" t="s">
        <v>106</v>
      </c>
      <c r="AV139" s="25" t="s">
        <v>107</v>
      </c>
      <c r="AW139" s="23" t="s">
        <v>107</v>
      </c>
      <c r="AX139" s="23" t="s">
        <v>107</v>
      </c>
      <c r="AY139" s="23" t="s">
        <v>107</v>
      </c>
      <c r="AZ139" s="24" t="s">
        <v>107</v>
      </c>
      <c r="BA139" s="23" t="s">
        <v>107</v>
      </c>
      <c r="BB139" s="23" t="s">
        <v>107</v>
      </c>
      <c r="BC139" s="23" t="s">
        <v>107</v>
      </c>
      <c r="BD139" s="23" t="s">
        <v>107</v>
      </c>
      <c r="BE139" s="23" t="s">
        <v>107</v>
      </c>
    </row>
    <row r="140" spans="1:57" x14ac:dyDescent="0.35">
      <c r="A140" s="89" t="str">
        <f>IF(api_version=2,"positions[*].positionName","Position")</f>
        <v>positions[*].positionName</v>
      </c>
      <c r="C140" s="23" t="s">
        <v>107</v>
      </c>
      <c r="D140" s="23" t="s">
        <v>107</v>
      </c>
      <c r="E140" s="23" t="s">
        <v>107</v>
      </c>
      <c r="F140" s="23" t="s">
        <v>106</v>
      </c>
      <c r="G140" s="24" t="s">
        <v>106</v>
      </c>
      <c r="H140" s="25" t="s">
        <v>107</v>
      </c>
      <c r="I140" s="23" t="s">
        <v>107</v>
      </c>
      <c r="J140" s="24" t="s">
        <v>107</v>
      </c>
      <c r="K140" s="25" t="s">
        <v>107</v>
      </c>
      <c r="L140" s="23" t="s">
        <v>107</v>
      </c>
      <c r="M140" s="26" t="s">
        <v>106</v>
      </c>
      <c r="N140" s="26" t="s">
        <v>106</v>
      </c>
      <c r="O140" s="26" t="s">
        <v>106</v>
      </c>
      <c r="P140" s="24" t="s">
        <v>107</v>
      </c>
      <c r="Q140" s="25" t="s">
        <v>107</v>
      </c>
      <c r="R140" s="24" t="s">
        <v>107</v>
      </c>
      <c r="S140" s="25" t="s">
        <v>107</v>
      </c>
      <c r="T140" s="23" t="s">
        <v>106</v>
      </c>
      <c r="U140" s="23" t="s">
        <v>107</v>
      </c>
      <c r="V140" s="23" t="s">
        <v>107</v>
      </c>
      <c r="W140" s="23" t="s">
        <v>107</v>
      </c>
      <c r="X140" s="23" t="str">
        <f t="shared" si="124"/>
        <v>No</v>
      </c>
      <c r="Y140" s="23" t="s">
        <v>107</v>
      </c>
      <c r="Z140" s="23" t="s">
        <v>107</v>
      </c>
      <c r="AA140" s="23" t="s">
        <v>107</v>
      </c>
      <c r="AB140" s="23" t="s">
        <v>107</v>
      </c>
      <c r="AC140" s="23" t="s">
        <v>107</v>
      </c>
      <c r="AD140" s="23" t="s">
        <v>107</v>
      </c>
      <c r="AE140" s="23" t="str">
        <f t="shared" ref="AE140:AG140" si="126">IF(api_version=2,"No","No")</f>
        <v>No</v>
      </c>
      <c r="AF140" s="23" t="str">
        <f t="shared" si="126"/>
        <v>No</v>
      </c>
      <c r="AG140" s="23" t="str">
        <f t="shared" si="126"/>
        <v>No</v>
      </c>
      <c r="AH140" s="23" t="s">
        <v>107</v>
      </c>
      <c r="AI140" s="23" t="str">
        <f>AH140</f>
        <v>No</v>
      </c>
      <c r="AJ140" s="23" t="s">
        <v>106</v>
      </c>
      <c r="AK140" s="24" t="str">
        <f>IF(api_version=1,"No","No")</f>
        <v>No</v>
      </c>
      <c r="AL140" s="23" t="s">
        <v>107</v>
      </c>
      <c r="AM140" s="23" t="str">
        <f t="shared" si="119"/>
        <v>No</v>
      </c>
      <c r="AN140" s="23" t="s">
        <v>107</v>
      </c>
      <c r="AO140" s="23" t="str">
        <f t="shared" si="118"/>
        <v>No</v>
      </c>
      <c r="AP140" s="23" t="s">
        <v>107</v>
      </c>
      <c r="AQ140" s="23" t="s">
        <v>107</v>
      </c>
      <c r="AR140" s="23" t="s">
        <v>107</v>
      </c>
      <c r="AS140" s="23" t="s">
        <v>107</v>
      </c>
      <c r="AT140" s="23" t="str">
        <f>IF(api_version=2,"No","No")</f>
        <v>No</v>
      </c>
      <c r="AU140" s="24" t="s">
        <v>107</v>
      </c>
      <c r="AV140" s="25" t="s">
        <v>107</v>
      </c>
      <c r="AW140" s="23" t="s">
        <v>107</v>
      </c>
      <c r="AX140" s="23" t="s">
        <v>107</v>
      </c>
      <c r="AY140" s="23" t="s">
        <v>107</v>
      </c>
      <c r="AZ140" s="24" t="s">
        <v>107</v>
      </c>
      <c r="BA140" s="23" t="s">
        <v>107</v>
      </c>
      <c r="BB140" s="23" t="s">
        <v>107</v>
      </c>
      <c r="BC140" s="23" t="s">
        <v>107</v>
      </c>
      <c r="BD140" s="23" t="s">
        <v>107</v>
      </c>
      <c r="BE140" s="23" t="s">
        <v>107</v>
      </c>
    </row>
    <row r="141" spans="1:57" x14ac:dyDescent="0.35">
      <c r="A141" s="89" t="str">
        <f>IF(api_version=2,"positions[*].providerCode","-")</f>
        <v>positions[*].providerCode</v>
      </c>
      <c r="C141" s="23" t="s">
        <v>106</v>
      </c>
      <c r="D141" s="23" t="s">
        <v>106</v>
      </c>
      <c r="E141" s="23" t="s">
        <v>107</v>
      </c>
      <c r="F141" s="23" t="s">
        <v>107</v>
      </c>
      <c r="G141" s="24" t="s">
        <v>106</v>
      </c>
      <c r="H141" s="25" t="s">
        <v>107</v>
      </c>
      <c r="I141" s="23" t="s">
        <v>107</v>
      </c>
      <c r="J141" s="24" t="s">
        <v>106</v>
      </c>
      <c r="K141" s="25" t="str">
        <f>IF(api_version=2,"Yes","No")</f>
        <v>Yes</v>
      </c>
      <c r="L141" s="23" t="s">
        <v>106</v>
      </c>
      <c r="M141" s="26" t="s">
        <v>106</v>
      </c>
      <c r="N141" s="26" t="s">
        <v>106</v>
      </c>
      <c r="O141" s="26" t="s">
        <v>106</v>
      </c>
      <c r="P141" s="24" t="s">
        <v>106</v>
      </c>
      <c r="Q141" s="25" t="s">
        <v>107</v>
      </c>
      <c r="R141" s="24" t="s">
        <v>107</v>
      </c>
      <c r="S141" s="25" t="s">
        <v>107</v>
      </c>
      <c r="T141" s="23" t="s">
        <v>106</v>
      </c>
      <c r="U141" s="23" t="s">
        <v>107</v>
      </c>
      <c r="V141" s="23" t="s">
        <v>106</v>
      </c>
      <c r="W141" s="23" t="s">
        <v>107</v>
      </c>
      <c r="X141" s="23" t="str">
        <f t="shared" si="124"/>
        <v>No</v>
      </c>
      <c r="Y141" s="23" t="s">
        <v>107</v>
      </c>
      <c r="Z141" s="23" t="s">
        <v>107</v>
      </c>
      <c r="AA141" s="23" t="s">
        <v>107</v>
      </c>
      <c r="AB141" s="23" t="s">
        <v>107</v>
      </c>
      <c r="AC141" s="23" t="s">
        <v>107</v>
      </c>
      <c r="AD141" s="23" t="s">
        <v>107</v>
      </c>
      <c r="AE141" s="23" t="s">
        <v>106</v>
      </c>
      <c r="AF141" s="28" t="s">
        <v>110</v>
      </c>
      <c r="AG141" s="28" t="s">
        <v>110</v>
      </c>
      <c r="AH141" s="23" t="s">
        <v>107</v>
      </c>
      <c r="AI141" s="23" t="str">
        <f>AH141</f>
        <v>No</v>
      </c>
      <c r="AJ141" s="23" t="s">
        <v>106</v>
      </c>
      <c r="AK141" s="23" t="s">
        <v>107</v>
      </c>
      <c r="AL141" s="23" t="s">
        <v>107</v>
      </c>
      <c r="AM141" s="23" t="str">
        <f t="shared" si="119"/>
        <v>Yes*</v>
      </c>
      <c r="AN141" s="23" t="s">
        <v>107</v>
      </c>
      <c r="AO141" s="23" t="str">
        <f t="shared" si="118"/>
        <v>No</v>
      </c>
      <c r="AP141" s="23" t="s">
        <v>107</v>
      </c>
      <c r="AQ141" s="23" t="s">
        <v>107</v>
      </c>
      <c r="AR141" s="23" t="s">
        <v>107</v>
      </c>
      <c r="AS141" s="23" t="s">
        <v>107</v>
      </c>
      <c r="AT141" s="23" t="s">
        <v>106</v>
      </c>
      <c r="AU141" s="24" t="s">
        <v>106</v>
      </c>
      <c r="AV141" s="25" t="s">
        <v>107</v>
      </c>
      <c r="AW141" s="23" t="s">
        <v>107</v>
      </c>
      <c r="AX141" s="23" t="s">
        <v>107</v>
      </c>
      <c r="AY141" s="23" t="s">
        <v>107</v>
      </c>
      <c r="AZ141" s="24" t="s">
        <v>107</v>
      </c>
      <c r="BA141" s="23" t="s">
        <v>107</v>
      </c>
      <c r="BB141" s="23" t="s">
        <v>107</v>
      </c>
      <c r="BC141" s="23" t="s">
        <v>107</v>
      </c>
      <c r="BD141" s="23" t="s">
        <v>107</v>
      </c>
      <c r="BE141" s="23" t="s">
        <v>107</v>
      </c>
    </row>
    <row r="142" spans="1:57" x14ac:dyDescent="0.35">
      <c r="A142" s="89" t="str">
        <f>IF(api_version=2,"positions[*].dateAppointed","Position @AppointmentDate")</f>
        <v>positions[*].dateAppointed</v>
      </c>
      <c r="C142" s="23" t="s">
        <v>107</v>
      </c>
      <c r="D142" s="23" t="str">
        <f>IF(api_ver=2,"Yes","No")</f>
        <v>No</v>
      </c>
      <c r="E142" s="23" t="s">
        <v>107</v>
      </c>
      <c r="F142" s="23" t="s">
        <v>107</v>
      </c>
      <c r="G142" s="24" t="s">
        <v>106</v>
      </c>
      <c r="H142" s="25" t="s">
        <v>107</v>
      </c>
      <c r="I142" s="23" t="s">
        <v>107</v>
      </c>
      <c r="J142" s="24" t="s">
        <v>107</v>
      </c>
      <c r="K142" s="25" t="s">
        <v>107</v>
      </c>
      <c r="L142" s="23" t="s">
        <v>107</v>
      </c>
      <c r="M142" s="26" t="s">
        <v>106</v>
      </c>
      <c r="N142" s="26" t="s">
        <v>106</v>
      </c>
      <c r="O142" s="26" t="s">
        <v>106</v>
      </c>
      <c r="P142" s="24" t="s">
        <v>107</v>
      </c>
      <c r="Q142" s="25" t="s">
        <v>107</v>
      </c>
      <c r="R142" s="24" t="s">
        <v>107</v>
      </c>
      <c r="S142" s="25" t="s">
        <v>107</v>
      </c>
      <c r="T142" s="23" t="s">
        <v>107</v>
      </c>
      <c r="U142" s="23" t="s">
        <v>107</v>
      </c>
      <c r="V142" s="23" t="s">
        <v>107</v>
      </c>
      <c r="W142" s="23" t="s">
        <v>107</v>
      </c>
      <c r="X142" s="23" t="str">
        <f t="shared" si="124"/>
        <v>No</v>
      </c>
      <c r="Y142" s="23" t="s">
        <v>107</v>
      </c>
      <c r="Z142" s="23" t="s">
        <v>107</v>
      </c>
      <c r="AA142" s="23" t="s">
        <v>107</v>
      </c>
      <c r="AB142" s="23" t="s">
        <v>107</v>
      </c>
      <c r="AC142" s="23" t="s">
        <v>107</v>
      </c>
      <c r="AD142" s="23" t="s">
        <v>107</v>
      </c>
      <c r="AE142" s="23" t="str">
        <f t="shared" ref="AE142:AG143" si="127">IF(api_version=2,"No","No")</f>
        <v>No</v>
      </c>
      <c r="AF142" s="23" t="str">
        <f t="shared" si="127"/>
        <v>No</v>
      </c>
      <c r="AG142" s="23" t="str">
        <f t="shared" si="127"/>
        <v>No</v>
      </c>
      <c r="AH142" s="23" t="s">
        <v>107</v>
      </c>
      <c r="AI142" s="23" t="str">
        <f>AH142</f>
        <v>No</v>
      </c>
      <c r="AJ142" s="23" t="s">
        <v>107</v>
      </c>
      <c r="AK142" s="23" t="str">
        <f t="shared" ref="AK142:AK143" si="128">IF(api_version=2,"No","No")</f>
        <v>No</v>
      </c>
      <c r="AL142" s="23" t="s">
        <v>107</v>
      </c>
      <c r="AM142" s="23" t="str">
        <f t="shared" si="119"/>
        <v>No</v>
      </c>
      <c r="AN142" s="23" t="s">
        <v>107</v>
      </c>
      <c r="AO142" s="23" t="str">
        <f t="shared" si="118"/>
        <v>No</v>
      </c>
      <c r="AP142" s="23" t="s">
        <v>107</v>
      </c>
      <c r="AQ142" s="23" t="s">
        <v>107</v>
      </c>
      <c r="AR142" s="23" t="s">
        <v>107</v>
      </c>
      <c r="AS142" s="23" t="s">
        <v>107</v>
      </c>
      <c r="AT142" s="23" t="s">
        <v>107</v>
      </c>
      <c r="AU142" s="24" t="s">
        <v>107</v>
      </c>
      <c r="AV142" s="25" t="s">
        <v>107</v>
      </c>
      <c r="AW142" s="23" t="s">
        <v>107</v>
      </c>
      <c r="AX142" s="23" t="s">
        <v>107</v>
      </c>
      <c r="AY142" s="23" t="s">
        <v>107</v>
      </c>
      <c r="AZ142" s="24" t="s">
        <v>107</v>
      </c>
      <c r="BA142" s="23" t="s">
        <v>107</v>
      </c>
      <c r="BB142" s="23" t="s">
        <v>107</v>
      </c>
      <c r="BC142" s="23" t="s">
        <v>107</v>
      </c>
      <c r="BD142" s="23" t="s">
        <v>107</v>
      </c>
      <c r="BE142" s="23" t="s">
        <v>107</v>
      </c>
    </row>
    <row r="143" spans="1:57" x14ac:dyDescent="0.35">
      <c r="A143" s="89" t="str">
        <f>IF(api_version=2,"positions[*].authority","-")</f>
        <v>positions[*].authority</v>
      </c>
      <c r="C143" s="23" t="s">
        <v>107</v>
      </c>
      <c r="D143" s="23" t="s">
        <v>107</v>
      </c>
      <c r="E143" s="23" t="s">
        <v>107</v>
      </c>
      <c r="F143" s="23" t="s">
        <v>107</v>
      </c>
      <c r="G143" s="24" t="s">
        <v>106</v>
      </c>
      <c r="H143" s="25" t="s">
        <v>107</v>
      </c>
      <c r="I143" s="23" t="s">
        <v>107</v>
      </c>
      <c r="J143" s="33" t="str">
        <f>IF(api_version=2,"Yes*","No")</f>
        <v>Yes*</v>
      </c>
      <c r="K143" s="30" t="s">
        <v>110</v>
      </c>
      <c r="L143" s="23" t="s">
        <v>106</v>
      </c>
      <c r="M143" s="26" t="s">
        <v>107</v>
      </c>
      <c r="N143" s="26" t="s">
        <v>107</v>
      </c>
      <c r="O143" s="26" t="s">
        <v>107</v>
      </c>
      <c r="P143" s="24" t="s">
        <v>107</v>
      </c>
      <c r="Q143" s="25" t="s">
        <v>107</v>
      </c>
      <c r="R143" s="24" t="str">
        <f>IF(api_version=2,"Yes","No")</f>
        <v>Yes</v>
      </c>
      <c r="S143" s="25" t="s">
        <v>107</v>
      </c>
      <c r="T143" s="23" t="s">
        <v>107</v>
      </c>
      <c r="U143" s="23" t="s">
        <v>107</v>
      </c>
      <c r="V143" s="23" t="s">
        <v>107</v>
      </c>
      <c r="W143" s="23" t="s">
        <v>107</v>
      </c>
      <c r="X143" s="23" t="str">
        <f t="shared" si="124"/>
        <v>No</v>
      </c>
      <c r="Y143" s="23" t="s">
        <v>107</v>
      </c>
      <c r="Z143" s="23" t="s">
        <v>107</v>
      </c>
      <c r="AA143" s="23" t="s">
        <v>107</v>
      </c>
      <c r="AB143" s="23" t="s">
        <v>107</v>
      </c>
      <c r="AC143" s="23" t="s">
        <v>107</v>
      </c>
      <c r="AD143" s="23" t="s">
        <v>107</v>
      </c>
      <c r="AE143" s="23" t="str">
        <f t="shared" si="127"/>
        <v>No</v>
      </c>
      <c r="AF143" s="23" t="str">
        <f t="shared" si="127"/>
        <v>No</v>
      </c>
      <c r="AG143" s="23" t="str">
        <f t="shared" si="127"/>
        <v>No</v>
      </c>
      <c r="AH143" s="23" t="s">
        <v>107</v>
      </c>
      <c r="AI143" s="23" t="str">
        <f>AH143</f>
        <v>No</v>
      </c>
      <c r="AJ143" s="23" t="s">
        <v>155</v>
      </c>
      <c r="AK143" s="23" t="str">
        <f t="shared" si="128"/>
        <v>No</v>
      </c>
      <c r="AL143" s="23" t="s">
        <v>107</v>
      </c>
      <c r="AM143" s="23" t="str">
        <f t="shared" si="119"/>
        <v>No</v>
      </c>
      <c r="AN143" s="23" t="s">
        <v>107</v>
      </c>
      <c r="AO143" s="23" t="str">
        <f t="shared" si="118"/>
        <v>No</v>
      </c>
      <c r="AP143" s="23" t="s">
        <v>107</v>
      </c>
      <c r="AQ143" s="23" t="s">
        <v>107</v>
      </c>
      <c r="AR143" s="23" t="s">
        <v>107</v>
      </c>
      <c r="AS143" s="23" t="s">
        <v>107</v>
      </c>
      <c r="AT143" s="23" t="s">
        <v>107</v>
      </c>
      <c r="AU143" s="24" t="s">
        <v>107</v>
      </c>
      <c r="AV143" s="25" t="s">
        <v>107</v>
      </c>
      <c r="AW143" s="23" t="s">
        <v>107</v>
      </c>
      <c r="AX143" s="23" t="s">
        <v>107</v>
      </c>
      <c r="AY143" s="23" t="s">
        <v>107</v>
      </c>
      <c r="AZ143" s="24" t="s">
        <v>107</v>
      </c>
      <c r="BA143" s="23" t="s">
        <v>107</v>
      </c>
      <c r="BB143" s="23" t="s">
        <v>107</v>
      </c>
      <c r="BC143" s="23" t="s">
        <v>107</v>
      </c>
      <c r="BD143" s="23" t="s">
        <v>107</v>
      </c>
      <c r="BE143" s="23" t="s">
        <v>107</v>
      </c>
    </row>
    <row r="144" spans="1:57" ht="15.75" customHeight="1" x14ac:dyDescent="0.35">
      <c r="A144" s="89" t="str">
        <f>IF(api_version=2,"additionalData","-")</f>
        <v>additionalData</v>
      </c>
      <c r="C144" s="23" t="str">
        <f t="shared" ref="C144:I145" si="129">IF(api_version=2,"No","No")</f>
        <v>No</v>
      </c>
      <c r="D144" s="23" t="str">
        <f t="shared" si="129"/>
        <v>No</v>
      </c>
      <c r="E144" s="23" t="str">
        <f t="shared" si="129"/>
        <v>No</v>
      </c>
      <c r="F144" s="29" t="str">
        <f>IF(api_version=2,"Yes","No")</f>
        <v>Yes</v>
      </c>
      <c r="G144" s="57" t="s">
        <v>106</v>
      </c>
      <c r="H144" s="58" t="str">
        <f t="shared" ref="H144" si="130">IF(api_version=2,"No","No")</f>
        <v>No</v>
      </c>
      <c r="I144" s="23" t="str">
        <f t="shared" ref="I144:BD145" si="131">IF(api_version=2,"No","No")</f>
        <v>No</v>
      </c>
      <c r="J144" s="24" t="str">
        <f t="shared" si="131"/>
        <v>No</v>
      </c>
      <c r="K144" s="25" t="str">
        <f t="shared" si="131"/>
        <v>No</v>
      </c>
      <c r="L144" s="23" t="str">
        <f t="shared" si="131"/>
        <v>No</v>
      </c>
      <c r="M144" s="26" t="s">
        <v>106</v>
      </c>
      <c r="N144" s="26" t="s">
        <v>106</v>
      </c>
      <c r="O144" s="26" t="s">
        <v>106</v>
      </c>
      <c r="P144" s="24" t="str">
        <f t="shared" si="131"/>
        <v>No</v>
      </c>
      <c r="Q144" s="25" t="str">
        <f t="shared" si="131"/>
        <v>No</v>
      </c>
      <c r="R144" s="23" t="str">
        <f t="shared" si="131"/>
        <v>No</v>
      </c>
      <c r="S144" s="23" t="str">
        <f t="shared" si="131"/>
        <v>No</v>
      </c>
      <c r="T144" s="23" t="str">
        <f t="shared" si="131"/>
        <v>No</v>
      </c>
      <c r="U144" s="23" t="str">
        <f t="shared" si="131"/>
        <v>No</v>
      </c>
      <c r="V144" s="23" t="str">
        <f t="shared" si="131"/>
        <v>No</v>
      </c>
      <c r="W144" s="23" t="str">
        <f t="shared" si="131"/>
        <v>No</v>
      </c>
      <c r="X144" s="23" t="str">
        <f t="shared" si="131"/>
        <v>No</v>
      </c>
      <c r="Y144" s="23" t="str">
        <f t="shared" si="131"/>
        <v>No</v>
      </c>
      <c r="Z144" s="23" t="str">
        <f t="shared" si="131"/>
        <v>No</v>
      </c>
      <c r="AA144" s="23" t="str">
        <f t="shared" si="131"/>
        <v>No</v>
      </c>
      <c r="AB144" s="23" t="str">
        <f t="shared" si="131"/>
        <v>No</v>
      </c>
      <c r="AC144" s="23" t="str">
        <f t="shared" si="131"/>
        <v>No</v>
      </c>
      <c r="AD144" s="23" t="str">
        <f t="shared" si="131"/>
        <v>No</v>
      </c>
      <c r="AE144" s="23" t="str">
        <f t="shared" si="131"/>
        <v>No</v>
      </c>
      <c r="AF144" s="23" t="str">
        <f t="shared" si="131"/>
        <v>No</v>
      </c>
      <c r="AG144" s="23" t="str">
        <f t="shared" si="131"/>
        <v>No</v>
      </c>
      <c r="AH144" s="23" t="str">
        <f t="shared" si="131"/>
        <v>No</v>
      </c>
      <c r="AI144" s="23" t="str">
        <f t="shared" si="131"/>
        <v>No</v>
      </c>
      <c r="AJ144" s="23" t="str">
        <f t="shared" si="131"/>
        <v>No</v>
      </c>
      <c r="AK144" s="23" t="str">
        <f t="shared" si="131"/>
        <v>No</v>
      </c>
      <c r="AL144" s="23" t="str">
        <f t="shared" si="131"/>
        <v>No</v>
      </c>
      <c r="AM144" s="23" t="str">
        <f t="shared" si="131"/>
        <v>No</v>
      </c>
      <c r="AN144" s="23" t="str">
        <f t="shared" si="131"/>
        <v>No</v>
      </c>
      <c r="AO144" s="23" t="str">
        <f t="shared" si="131"/>
        <v>No</v>
      </c>
      <c r="AP144" s="23" t="str">
        <f t="shared" si="131"/>
        <v>No</v>
      </c>
      <c r="AQ144" s="23" t="str">
        <f t="shared" si="131"/>
        <v>No</v>
      </c>
      <c r="AR144" s="23" t="str">
        <f t="shared" si="131"/>
        <v>No</v>
      </c>
      <c r="AS144" s="23" t="str">
        <f t="shared" si="131"/>
        <v>No</v>
      </c>
      <c r="AT144" s="23" t="str">
        <f t="shared" si="131"/>
        <v>No</v>
      </c>
      <c r="AU144" s="23" t="str">
        <f t="shared" si="131"/>
        <v>No</v>
      </c>
      <c r="AV144" s="23" t="str">
        <f t="shared" si="131"/>
        <v>No</v>
      </c>
      <c r="AW144" s="23" t="str">
        <f t="shared" si="131"/>
        <v>No</v>
      </c>
      <c r="AX144" s="23" t="str">
        <f t="shared" si="131"/>
        <v>No</v>
      </c>
      <c r="AY144" s="23" t="str">
        <f t="shared" si="131"/>
        <v>No</v>
      </c>
      <c r="AZ144" s="23" t="str">
        <f t="shared" si="131"/>
        <v>No</v>
      </c>
      <c r="BA144" s="23" t="str">
        <f t="shared" si="131"/>
        <v>No</v>
      </c>
      <c r="BB144" s="23" t="str">
        <f t="shared" si="131"/>
        <v>No</v>
      </c>
      <c r="BC144" s="23" t="str">
        <f t="shared" si="131"/>
        <v>No</v>
      </c>
      <c r="BD144" s="23" t="str">
        <f t="shared" si="131"/>
        <v>No</v>
      </c>
      <c r="BE144" s="23" t="s">
        <v>107</v>
      </c>
    </row>
    <row r="145" spans="1:57" ht="15.75" customHeight="1" x14ac:dyDescent="0.35">
      <c r="A145" s="104" t="s">
        <v>157</v>
      </c>
      <c r="C145" s="23" t="str">
        <f t="shared" si="129"/>
        <v>No</v>
      </c>
      <c r="D145" s="23" t="str">
        <f t="shared" si="129"/>
        <v>No</v>
      </c>
      <c r="E145" s="23" t="str">
        <f t="shared" si="129"/>
        <v>No</v>
      </c>
      <c r="F145" s="23" t="str">
        <f t="shared" si="129"/>
        <v>No</v>
      </c>
      <c r="G145" s="59" t="str">
        <f t="shared" ref="G145:H145" si="132">IF(api_version=2,"No","No")</f>
        <v>No</v>
      </c>
      <c r="H145" s="60" t="str">
        <f t="shared" si="132"/>
        <v>No</v>
      </c>
      <c r="I145" s="23" t="str">
        <f t="shared" si="129"/>
        <v>No</v>
      </c>
      <c r="J145" s="31" t="s">
        <v>106</v>
      </c>
      <c r="K145" s="50" t="s">
        <v>106</v>
      </c>
      <c r="L145" s="23" t="str">
        <f t="shared" si="131"/>
        <v>No</v>
      </c>
      <c r="M145" s="26" t="s">
        <v>107</v>
      </c>
      <c r="N145" s="26" t="s">
        <v>107</v>
      </c>
      <c r="O145" s="26" t="s">
        <v>107</v>
      </c>
      <c r="P145" s="24" t="str">
        <f t="shared" si="131"/>
        <v>No</v>
      </c>
      <c r="Q145" s="25" t="str">
        <f t="shared" si="131"/>
        <v>No</v>
      </c>
      <c r="R145" s="31" t="s">
        <v>106</v>
      </c>
      <c r="S145" s="50" t="s">
        <v>107</v>
      </c>
      <c r="T145" s="23" t="str">
        <f t="shared" si="131"/>
        <v>No</v>
      </c>
      <c r="U145" s="23" t="str">
        <f t="shared" si="131"/>
        <v>No</v>
      </c>
      <c r="V145" s="23" t="str">
        <f t="shared" si="131"/>
        <v>No</v>
      </c>
      <c r="W145" s="23" t="str">
        <f t="shared" si="131"/>
        <v>No</v>
      </c>
      <c r="X145" s="23" t="str">
        <f t="shared" si="131"/>
        <v>No</v>
      </c>
      <c r="Y145" s="23" t="str">
        <f t="shared" si="131"/>
        <v>No</v>
      </c>
      <c r="Z145" s="23" t="str">
        <f t="shared" si="131"/>
        <v>No</v>
      </c>
      <c r="AA145" s="23" t="str">
        <f t="shared" si="131"/>
        <v>No</v>
      </c>
      <c r="AB145" s="23" t="str">
        <f t="shared" si="131"/>
        <v>No</v>
      </c>
      <c r="AC145" s="23" t="str">
        <f t="shared" si="131"/>
        <v>No</v>
      </c>
      <c r="AD145" s="23" t="str">
        <f t="shared" si="131"/>
        <v>No</v>
      </c>
      <c r="AE145" s="23" t="str">
        <f t="shared" si="131"/>
        <v>No</v>
      </c>
      <c r="AF145" s="23" t="str">
        <f t="shared" si="131"/>
        <v>No</v>
      </c>
      <c r="AG145" s="23" t="str">
        <f t="shared" si="131"/>
        <v>No</v>
      </c>
      <c r="AH145" s="23" t="str">
        <f t="shared" si="131"/>
        <v>No</v>
      </c>
      <c r="AI145" s="23" t="str">
        <f t="shared" si="131"/>
        <v>No</v>
      </c>
      <c r="AJ145" s="23" t="str">
        <f t="shared" si="131"/>
        <v>No</v>
      </c>
      <c r="AK145" s="23" t="str">
        <f t="shared" si="131"/>
        <v>No</v>
      </c>
      <c r="AL145" s="23" t="str">
        <f t="shared" si="131"/>
        <v>No</v>
      </c>
      <c r="AM145" s="23" t="str">
        <f t="shared" si="131"/>
        <v>No</v>
      </c>
      <c r="AN145" s="23" t="str">
        <f t="shared" si="131"/>
        <v>No</v>
      </c>
      <c r="AO145" s="23" t="str">
        <f t="shared" si="131"/>
        <v>No</v>
      </c>
      <c r="AP145" s="23" t="str">
        <f t="shared" si="131"/>
        <v>No</v>
      </c>
      <c r="AQ145" s="23" t="str">
        <f t="shared" si="131"/>
        <v>No</v>
      </c>
      <c r="AR145" s="23" t="str">
        <f t="shared" si="131"/>
        <v>No</v>
      </c>
      <c r="AS145" s="23" t="str">
        <f t="shared" si="131"/>
        <v>No</v>
      </c>
      <c r="AT145" s="23" t="str">
        <f t="shared" si="131"/>
        <v>No</v>
      </c>
      <c r="AU145" s="23" t="str">
        <f t="shared" si="131"/>
        <v>No</v>
      </c>
      <c r="AV145" s="23" t="str">
        <f t="shared" si="131"/>
        <v>No</v>
      </c>
      <c r="AW145" s="23" t="str">
        <f t="shared" si="131"/>
        <v>No</v>
      </c>
      <c r="AX145" s="23" t="str">
        <f t="shared" si="131"/>
        <v>No</v>
      </c>
      <c r="AY145" s="23" t="str">
        <f t="shared" si="131"/>
        <v>No</v>
      </c>
      <c r="AZ145" s="23" t="str">
        <f t="shared" si="131"/>
        <v>No</v>
      </c>
      <c r="BA145" s="23" t="str">
        <f t="shared" si="131"/>
        <v>No</v>
      </c>
      <c r="BB145" s="23" t="str">
        <f t="shared" si="131"/>
        <v>No</v>
      </c>
      <c r="BC145" s="23" t="str">
        <f t="shared" si="131"/>
        <v>No</v>
      </c>
      <c r="BD145" s="23" t="str">
        <f t="shared" si="131"/>
        <v>No</v>
      </c>
      <c r="BE145" s="23" t="s">
        <v>107</v>
      </c>
    </row>
    <row r="146" spans="1:57" ht="15.75" customHeight="1" x14ac:dyDescent="0.35">
      <c r="A146" s="102"/>
      <c r="C146" s="34"/>
      <c r="D146" s="34"/>
      <c r="E146" s="34"/>
      <c r="F146" s="34"/>
      <c r="G146" s="34"/>
      <c r="H146" s="34"/>
      <c r="I146" s="34"/>
      <c r="J146" s="116"/>
      <c r="K146" s="116"/>
      <c r="L146" s="34"/>
      <c r="M146" s="34"/>
      <c r="N146" s="34"/>
      <c r="O146" s="34"/>
      <c r="P146" s="116"/>
      <c r="Q146" s="116"/>
      <c r="R146" s="116"/>
      <c r="S146" s="116"/>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52"/>
      <c r="AV146" s="52"/>
      <c r="AW146" s="34"/>
      <c r="AX146" s="34"/>
      <c r="AY146" s="34"/>
      <c r="AZ146" s="52"/>
      <c r="BA146" s="34"/>
      <c r="BB146" s="34"/>
      <c r="BC146" s="34"/>
      <c r="BD146" s="34"/>
      <c r="BE146" s="34"/>
    </row>
    <row r="147" spans="1:57" ht="18.75" customHeight="1" x14ac:dyDescent="0.35">
      <c r="A147" s="97" t="s">
        <v>158</v>
      </c>
      <c r="C147" s="34"/>
      <c r="D147" s="34"/>
      <c r="E147" s="34"/>
      <c r="F147" s="34"/>
      <c r="G147" s="34"/>
      <c r="H147" s="34"/>
      <c r="I147" s="34"/>
      <c r="J147" s="116"/>
      <c r="K147" s="116"/>
      <c r="L147" s="34"/>
      <c r="M147" s="34"/>
      <c r="N147" s="34"/>
      <c r="O147" s="34"/>
      <c r="P147" s="116"/>
      <c r="Q147" s="116"/>
      <c r="R147" s="116"/>
      <c r="S147" s="116"/>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52"/>
      <c r="AV147" s="52"/>
      <c r="AW147" s="34"/>
      <c r="AX147" s="34"/>
      <c r="AY147" s="34"/>
      <c r="AZ147" s="52"/>
      <c r="BA147" s="34"/>
      <c r="BB147" s="34"/>
      <c r="BC147" s="34"/>
      <c r="BD147" s="34"/>
      <c r="BE147" s="34"/>
    </row>
    <row r="148" spans="1:57" x14ac:dyDescent="0.35">
      <c r="A148" s="87" t="s">
        <v>159</v>
      </c>
      <c r="C148" s="23" t="s">
        <v>107</v>
      </c>
      <c r="D148" s="23" t="s">
        <v>106</v>
      </c>
      <c r="E148" s="23" t="s">
        <v>107</v>
      </c>
      <c r="F148" s="23" t="s">
        <v>106</v>
      </c>
      <c r="G148" s="24" t="s">
        <v>106</v>
      </c>
      <c r="H148" s="25" t="s">
        <v>107</v>
      </c>
      <c r="I148" s="23" t="s">
        <v>107</v>
      </c>
      <c r="J148" s="24" t="s">
        <v>107</v>
      </c>
      <c r="K148" s="25" t="s">
        <v>107</v>
      </c>
      <c r="L148" s="23" t="s">
        <v>107</v>
      </c>
      <c r="M148" s="24" t="s">
        <v>107</v>
      </c>
      <c r="N148" s="26" t="s">
        <v>107</v>
      </c>
      <c r="O148" s="26" t="s">
        <v>107</v>
      </c>
      <c r="P148" s="24" t="s">
        <v>107</v>
      </c>
      <c r="Q148" s="25" t="s">
        <v>107</v>
      </c>
      <c r="R148" s="24" t="s">
        <v>107</v>
      </c>
      <c r="S148" s="25" t="s">
        <v>107</v>
      </c>
      <c r="T148" s="23" t="s">
        <v>107</v>
      </c>
      <c r="U148" s="23" t="s">
        <v>106</v>
      </c>
      <c r="V148" s="23" t="s">
        <v>106</v>
      </c>
      <c r="W148" s="23" t="s">
        <v>107</v>
      </c>
      <c r="X148" s="23" t="s">
        <v>107</v>
      </c>
      <c r="Y148" s="23" t="s">
        <v>107</v>
      </c>
      <c r="Z148" s="23" t="s">
        <v>107</v>
      </c>
      <c r="AA148" s="23" t="s">
        <v>107</v>
      </c>
      <c r="AB148" s="23" t="s">
        <v>106</v>
      </c>
      <c r="AC148" s="23" t="s">
        <v>106</v>
      </c>
      <c r="AD148" s="23" t="s">
        <v>106</v>
      </c>
      <c r="AE148" s="23" t="s">
        <v>107</v>
      </c>
      <c r="AF148" s="23" t="s">
        <v>106</v>
      </c>
      <c r="AG148" s="23" t="str">
        <f>AF148</f>
        <v>Yes</v>
      </c>
      <c r="AH148" s="23" t="s">
        <v>106</v>
      </c>
      <c r="AI148" s="23" t="str">
        <f t="shared" ref="AI148:AI152" si="133">AH148</f>
        <v>Yes</v>
      </c>
      <c r="AJ148" s="23" t="s">
        <v>106</v>
      </c>
      <c r="AK148" s="23" t="s">
        <v>107</v>
      </c>
      <c r="AL148" s="23" t="s">
        <v>106</v>
      </c>
      <c r="AM148" s="23" t="str">
        <f>AF148</f>
        <v>Yes</v>
      </c>
      <c r="AN148" s="23" t="s">
        <v>106</v>
      </c>
      <c r="AO148" s="23" t="s">
        <v>106</v>
      </c>
      <c r="AP148" s="23" t="s">
        <v>107</v>
      </c>
      <c r="AQ148" s="23" t="s">
        <v>106</v>
      </c>
      <c r="AR148" s="23" t="s">
        <v>106</v>
      </c>
      <c r="AS148" s="23" t="s">
        <v>106</v>
      </c>
      <c r="AT148" s="23" t="s">
        <v>107</v>
      </c>
      <c r="AU148" s="24" t="s">
        <v>107</v>
      </c>
      <c r="AV148" s="25" t="s">
        <v>107</v>
      </c>
      <c r="AW148" s="23" t="s">
        <v>107</v>
      </c>
      <c r="AX148" s="23" t="s">
        <v>107</v>
      </c>
      <c r="AY148" s="23" t="s">
        <v>107</v>
      </c>
      <c r="AZ148" s="24" t="s">
        <v>107</v>
      </c>
      <c r="BA148" s="23" t="s">
        <v>107</v>
      </c>
      <c r="BB148" s="23" t="s">
        <v>107</v>
      </c>
      <c r="BC148" s="23" t="s">
        <v>107</v>
      </c>
      <c r="BD148" s="23" t="s">
        <v>107</v>
      </c>
      <c r="BE148" s="23" t="s">
        <v>107</v>
      </c>
    </row>
    <row r="149" spans="1:57" x14ac:dyDescent="0.35">
      <c r="A149" s="87" t="s">
        <v>160</v>
      </c>
      <c r="C149" s="23" t="s">
        <v>107</v>
      </c>
      <c r="D149" s="23" t="s">
        <v>106</v>
      </c>
      <c r="E149" s="23" t="s">
        <v>107</v>
      </c>
      <c r="F149" s="23" t="str">
        <f>IF(api_version=2,"Yes","No")</f>
        <v>Yes</v>
      </c>
      <c r="G149" s="24" t="s">
        <v>106</v>
      </c>
      <c r="H149" s="25" t="str">
        <f t="shared" ref="H149" si="134">IF(api_version=2,"No","No")</f>
        <v>No</v>
      </c>
      <c r="I149" s="23" t="s">
        <v>107</v>
      </c>
      <c r="J149" s="24" t="s">
        <v>107</v>
      </c>
      <c r="K149" s="25" t="s">
        <v>107</v>
      </c>
      <c r="L149" s="23" t="s">
        <v>107</v>
      </c>
      <c r="M149" s="24" t="s">
        <v>107</v>
      </c>
      <c r="N149" s="26" t="s">
        <v>107</v>
      </c>
      <c r="O149" s="26" t="s">
        <v>107</v>
      </c>
      <c r="P149" s="24" t="s">
        <v>107</v>
      </c>
      <c r="Q149" s="25" t="s">
        <v>107</v>
      </c>
      <c r="R149" s="24" t="s">
        <v>107</v>
      </c>
      <c r="S149" s="25" t="s">
        <v>107</v>
      </c>
      <c r="T149" s="23" t="s">
        <v>107</v>
      </c>
      <c r="U149" s="23" t="s">
        <v>107</v>
      </c>
      <c r="V149" s="23" t="s">
        <v>107</v>
      </c>
      <c r="W149" s="23" t="s">
        <v>107</v>
      </c>
      <c r="X149" s="23" t="s">
        <v>107</v>
      </c>
      <c r="Y149" s="23" t="s">
        <v>107</v>
      </c>
      <c r="Z149" s="23" t="s">
        <v>107</v>
      </c>
      <c r="AA149" s="23" t="s">
        <v>107</v>
      </c>
      <c r="AB149" s="23" t="s">
        <v>106</v>
      </c>
      <c r="AC149" s="23" t="s">
        <v>106</v>
      </c>
      <c r="AD149" s="23" t="s">
        <v>107</v>
      </c>
      <c r="AE149" s="23" t="s">
        <v>107</v>
      </c>
      <c r="AF149" s="23" t="str">
        <f>IF(api_ver=2,"Yes","No")</f>
        <v>No</v>
      </c>
      <c r="AG149" s="23" t="str">
        <f t="shared" ref="AG149:AG153" si="135">AF149</f>
        <v>No</v>
      </c>
      <c r="AH149" s="23" t="s">
        <v>107</v>
      </c>
      <c r="AI149" s="23" t="str">
        <f t="shared" si="133"/>
        <v>No</v>
      </c>
      <c r="AJ149" s="23" t="s">
        <v>107</v>
      </c>
      <c r="AK149" s="23" t="s">
        <v>107</v>
      </c>
      <c r="AL149" s="23" t="s">
        <v>106</v>
      </c>
      <c r="AM149" s="23" t="str">
        <f>AF149</f>
        <v>No</v>
      </c>
      <c r="AN149" s="23"/>
      <c r="AO149" s="23" t="s">
        <v>107</v>
      </c>
      <c r="AP149" s="23" t="s">
        <v>107</v>
      </c>
      <c r="AQ149" s="23" t="s">
        <v>107</v>
      </c>
      <c r="AR149" s="23" t="s">
        <v>107</v>
      </c>
      <c r="AS149" s="23" t="s">
        <v>106</v>
      </c>
      <c r="AT149" s="23" t="s">
        <v>107</v>
      </c>
      <c r="AU149" s="24" t="s">
        <v>107</v>
      </c>
      <c r="AV149" s="25" t="s">
        <v>107</v>
      </c>
      <c r="AW149" s="23" t="s">
        <v>107</v>
      </c>
      <c r="AX149" s="23" t="s">
        <v>107</v>
      </c>
      <c r="AY149" s="23" t="s">
        <v>107</v>
      </c>
      <c r="AZ149" s="24" t="s">
        <v>107</v>
      </c>
      <c r="BA149" s="23" t="s">
        <v>107</v>
      </c>
      <c r="BB149" s="23" t="s">
        <v>107</v>
      </c>
      <c r="BC149" s="23" t="s">
        <v>107</v>
      </c>
      <c r="BD149" s="23" t="s">
        <v>107</v>
      </c>
      <c r="BE149" s="23" t="s">
        <v>107</v>
      </c>
    </row>
    <row r="150" spans="1:57" x14ac:dyDescent="0.35">
      <c r="A150" s="87" t="s">
        <v>161</v>
      </c>
      <c r="C150" s="23" t="s">
        <v>106</v>
      </c>
      <c r="D150" s="23" t="s">
        <v>106</v>
      </c>
      <c r="E150" s="23" t="s">
        <v>106</v>
      </c>
      <c r="F150" s="23" t="s">
        <v>107</v>
      </c>
      <c r="G150" s="24" t="s">
        <v>106</v>
      </c>
      <c r="H150" s="25" t="s">
        <v>107</v>
      </c>
      <c r="I150" s="23" t="s">
        <v>106</v>
      </c>
      <c r="J150" s="24" t="s">
        <v>106</v>
      </c>
      <c r="K150" s="25" t="s">
        <v>107</v>
      </c>
      <c r="L150" s="23" t="s">
        <v>106</v>
      </c>
      <c r="M150" s="24" t="s">
        <v>106</v>
      </c>
      <c r="N150" s="26" t="s">
        <v>106</v>
      </c>
      <c r="O150" s="26" t="s">
        <v>106</v>
      </c>
      <c r="P150" s="24" t="s">
        <v>106</v>
      </c>
      <c r="Q150" s="25" t="s">
        <v>107</v>
      </c>
      <c r="R150" s="24" t="s">
        <v>106</v>
      </c>
      <c r="S150" s="25" t="s">
        <v>107</v>
      </c>
      <c r="T150" s="23" t="s">
        <v>106</v>
      </c>
      <c r="U150" s="23" t="s">
        <v>106</v>
      </c>
      <c r="V150" s="23" t="s">
        <v>106</v>
      </c>
      <c r="W150" s="23" t="s">
        <v>106</v>
      </c>
      <c r="X150" s="23" t="s">
        <v>106</v>
      </c>
      <c r="Y150" s="23" t="s">
        <v>106</v>
      </c>
      <c r="Z150" s="23" t="s">
        <v>106</v>
      </c>
      <c r="AA150" s="23" t="s">
        <v>106</v>
      </c>
      <c r="AB150" s="23" t="s">
        <v>106</v>
      </c>
      <c r="AC150" s="23" t="s">
        <v>106</v>
      </c>
      <c r="AD150" s="23" t="s">
        <v>106</v>
      </c>
      <c r="AE150" s="23" t="s">
        <v>106</v>
      </c>
      <c r="AF150" s="23" t="s">
        <v>106</v>
      </c>
      <c r="AG150" s="23" t="str">
        <f t="shared" si="135"/>
        <v>Yes</v>
      </c>
      <c r="AH150" s="23" t="s">
        <v>106</v>
      </c>
      <c r="AI150" s="23" t="str">
        <f t="shared" si="133"/>
        <v>Yes</v>
      </c>
      <c r="AJ150" s="23" t="s">
        <v>106</v>
      </c>
      <c r="AK150" s="23" t="s">
        <v>106</v>
      </c>
      <c r="AL150" s="23" t="s">
        <v>106</v>
      </c>
      <c r="AM150" s="23" t="str">
        <f>AF150</f>
        <v>Yes</v>
      </c>
      <c r="AN150" s="23" t="s">
        <v>106</v>
      </c>
      <c r="AO150" s="23" t="s">
        <v>106</v>
      </c>
      <c r="AP150" s="23" t="s">
        <v>107</v>
      </c>
      <c r="AQ150" s="23" t="s">
        <v>106</v>
      </c>
      <c r="AR150" s="23" t="s">
        <v>106</v>
      </c>
      <c r="AS150" s="23" t="s">
        <v>106</v>
      </c>
      <c r="AT150" s="23" t="s">
        <v>106</v>
      </c>
      <c r="AU150" s="24" t="s">
        <v>106</v>
      </c>
      <c r="AV150" s="25" t="s">
        <v>107</v>
      </c>
      <c r="AW150" s="23" t="s">
        <v>107</v>
      </c>
      <c r="AX150" s="23" t="s">
        <v>107</v>
      </c>
      <c r="AY150" s="23" t="s">
        <v>107</v>
      </c>
      <c r="AZ150" s="24" t="s">
        <v>107</v>
      </c>
      <c r="BA150" s="23" t="s">
        <v>106</v>
      </c>
      <c r="BB150" s="23" t="s">
        <v>106</v>
      </c>
      <c r="BC150" s="23" t="s">
        <v>106</v>
      </c>
      <c r="BD150" s="23" t="s">
        <v>107</v>
      </c>
      <c r="BE150" s="23" t="s">
        <v>106</v>
      </c>
    </row>
    <row r="151" spans="1:57" hidden="1" x14ac:dyDescent="0.35">
      <c r="A151" s="87" t="s">
        <v>162</v>
      </c>
      <c r="C151" s="23" t="s">
        <v>107</v>
      </c>
      <c r="D151" s="23"/>
      <c r="E151" s="23"/>
      <c r="F151" s="23"/>
      <c r="G151" s="24"/>
      <c r="H151" s="25"/>
      <c r="I151" s="23"/>
      <c r="J151" s="24"/>
      <c r="K151" s="25"/>
      <c r="L151" s="23"/>
      <c r="M151" s="24"/>
      <c r="N151" s="26"/>
      <c r="O151" s="26"/>
      <c r="P151" s="24"/>
      <c r="Q151" s="25"/>
      <c r="R151" s="24"/>
      <c r="S151" s="25"/>
      <c r="T151" s="23"/>
      <c r="U151" s="23"/>
      <c r="V151" s="23"/>
      <c r="W151" s="23"/>
      <c r="X151" s="23"/>
      <c r="Y151" s="23"/>
      <c r="Z151" s="23"/>
      <c r="AA151" s="23"/>
      <c r="AB151" s="23"/>
      <c r="AC151" s="23"/>
      <c r="AD151" s="23"/>
      <c r="AE151" s="23"/>
      <c r="AF151" s="23"/>
      <c r="AG151" s="23">
        <f t="shared" si="135"/>
        <v>0</v>
      </c>
      <c r="AH151" s="23"/>
      <c r="AI151" s="23">
        <f t="shared" si="133"/>
        <v>0</v>
      </c>
      <c r="AJ151" s="23"/>
      <c r="AK151" s="23"/>
      <c r="AL151" s="23"/>
      <c r="AM151" s="23"/>
      <c r="AN151" s="23"/>
      <c r="AO151" s="23"/>
      <c r="AP151" s="23"/>
      <c r="AQ151" s="23"/>
      <c r="AR151" s="23"/>
      <c r="AS151" s="23"/>
      <c r="AT151" s="23"/>
      <c r="AU151" s="24"/>
      <c r="AV151" s="25"/>
      <c r="AW151" s="23"/>
      <c r="AX151" s="23"/>
      <c r="AY151" s="23"/>
      <c r="AZ151" s="24"/>
      <c r="BA151" s="23" t="s">
        <v>106</v>
      </c>
      <c r="BB151" s="23"/>
      <c r="BC151" s="23"/>
      <c r="BD151" s="23"/>
      <c r="BE151" s="23"/>
    </row>
    <row r="152" spans="1:57" x14ac:dyDescent="0.35">
      <c r="A152" s="87" t="s">
        <v>163</v>
      </c>
      <c r="C152" s="23" t="s">
        <v>106</v>
      </c>
      <c r="D152" s="23" t="s">
        <v>106</v>
      </c>
      <c r="E152" s="23" t="s">
        <v>107</v>
      </c>
      <c r="F152" s="23" t="s">
        <v>107</v>
      </c>
      <c r="G152" s="24" t="s">
        <v>106</v>
      </c>
      <c r="H152" s="25" t="s">
        <v>107</v>
      </c>
      <c r="I152" s="23" t="str">
        <f>IF(api_version=2,"Yes","Yes")</f>
        <v>Yes</v>
      </c>
      <c r="J152" s="24" t="s">
        <v>106</v>
      </c>
      <c r="K152" s="25" t="s">
        <v>107</v>
      </c>
      <c r="L152" s="23" t="s">
        <v>106</v>
      </c>
      <c r="M152" s="24" t="s">
        <v>106</v>
      </c>
      <c r="N152" s="26" t="s">
        <v>106</v>
      </c>
      <c r="O152" s="26" t="s">
        <v>106</v>
      </c>
      <c r="P152" s="24" t="s">
        <v>106</v>
      </c>
      <c r="Q152" s="25" t="s">
        <v>107</v>
      </c>
      <c r="R152" s="24" t="s">
        <v>106</v>
      </c>
      <c r="S152" s="25" t="s">
        <v>107</v>
      </c>
      <c r="T152" s="23" t="s">
        <v>106</v>
      </c>
      <c r="U152" s="23" t="s">
        <v>106</v>
      </c>
      <c r="V152" s="28" t="s">
        <v>106</v>
      </c>
      <c r="W152" s="28" t="s">
        <v>106</v>
      </c>
      <c r="X152" s="23" t="s">
        <v>107</v>
      </c>
      <c r="Y152" s="23" t="s">
        <v>107</v>
      </c>
      <c r="Z152" s="23" t="s">
        <v>107</v>
      </c>
      <c r="AA152" s="23" t="s">
        <v>107</v>
      </c>
      <c r="AB152" s="29" t="s">
        <v>107</v>
      </c>
      <c r="AC152" s="23" t="s">
        <v>107</v>
      </c>
      <c r="AD152" s="23" t="s">
        <v>106</v>
      </c>
      <c r="AE152" s="23" t="s">
        <v>107</v>
      </c>
      <c r="AF152" s="23" t="s">
        <v>107</v>
      </c>
      <c r="AG152" s="23" t="str">
        <f t="shared" si="135"/>
        <v>No</v>
      </c>
      <c r="AH152" s="23" t="s">
        <v>107</v>
      </c>
      <c r="AI152" s="23" t="str">
        <f t="shared" si="133"/>
        <v>No</v>
      </c>
      <c r="AJ152" s="23" t="s">
        <v>106</v>
      </c>
      <c r="AK152" s="23" t="s">
        <v>106</v>
      </c>
      <c r="AL152" s="23" t="s">
        <v>106</v>
      </c>
      <c r="AM152" s="23" t="str">
        <f>AF152</f>
        <v>No</v>
      </c>
      <c r="AN152" s="23" t="s">
        <v>107</v>
      </c>
      <c r="AO152" s="23" t="s">
        <v>106</v>
      </c>
      <c r="AP152" s="23" t="s">
        <v>107</v>
      </c>
      <c r="AQ152" s="23" t="s">
        <v>106</v>
      </c>
      <c r="AR152" s="23" t="s">
        <v>107</v>
      </c>
      <c r="AS152" s="23" t="s">
        <v>106</v>
      </c>
      <c r="AT152" s="23" t="str">
        <f>IF(api_version=2,"Yes","Yes")</f>
        <v>Yes</v>
      </c>
      <c r="AU152" s="24" t="s">
        <v>107</v>
      </c>
      <c r="AV152" s="25" t="s">
        <v>107</v>
      </c>
      <c r="AW152" s="23" t="s">
        <v>107</v>
      </c>
      <c r="AX152" s="23" t="s">
        <v>107</v>
      </c>
      <c r="AY152" s="23" t="s">
        <v>107</v>
      </c>
      <c r="AZ152" s="24" t="s">
        <v>107</v>
      </c>
      <c r="BA152" s="23" t="s">
        <v>107</v>
      </c>
      <c r="BB152" s="23" t="s">
        <v>107</v>
      </c>
      <c r="BC152" s="23" t="s">
        <v>107</v>
      </c>
      <c r="BD152" s="23" t="s">
        <v>107</v>
      </c>
      <c r="BE152" s="23" t="s">
        <v>106</v>
      </c>
    </row>
    <row r="153" spans="1:57" x14ac:dyDescent="0.35">
      <c r="A153" s="87" t="str">
        <f>IF(api_version=2,"Total Number of Shares Issued","-")</f>
        <v>Total Number of Shares Issued</v>
      </c>
      <c r="C153" s="23" t="s">
        <v>107</v>
      </c>
      <c r="D153" s="23" t="s">
        <v>107</v>
      </c>
      <c r="E153" s="23" t="s">
        <v>107</v>
      </c>
      <c r="F153" s="23" t="s">
        <v>107</v>
      </c>
      <c r="G153" s="24" t="s">
        <v>107</v>
      </c>
      <c r="H153" s="25" t="s">
        <v>107</v>
      </c>
      <c r="I153" s="23" t="str">
        <f>IF(api_version=2,"Yes","No")</f>
        <v>Yes</v>
      </c>
      <c r="J153" s="24" t="str">
        <f t="shared" ref="J153" si="136">IF(api_version=2,"No","No")</f>
        <v>No</v>
      </c>
      <c r="K153" s="25" t="s">
        <v>107</v>
      </c>
      <c r="L153" s="23" t="s">
        <v>107</v>
      </c>
      <c r="M153" s="24" t="s">
        <v>107</v>
      </c>
      <c r="N153" s="26" t="s">
        <v>107</v>
      </c>
      <c r="O153" s="26" t="s">
        <v>107</v>
      </c>
      <c r="P153" s="24" t="s">
        <v>107</v>
      </c>
      <c r="Q153" s="25" t="s">
        <v>107</v>
      </c>
      <c r="R153" s="24" t="str">
        <f>IF(api_version=2,"Yes","No")</f>
        <v>Yes</v>
      </c>
      <c r="S153" s="25" t="s">
        <v>107</v>
      </c>
      <c r="T153" s="23" t="s">
        <v>107</v>
      </c>
      <c r="U153" s="23" t="s">
        <v>106</v>
      </c>
      <c r="V153" s="23" t="s">
        <v>106</v>
      </c>
      <c r="W153" s="23" t="s">
        <v>107</v>
      </c>
      <c r="X153" s="23" t="s">
        <v>107</v>
      </c>
      <c r="Y153" s="23" t="s">
        <v>107</v>
      </c>
      <c r="Z153" s="23" t="s">
        <v>107</v>
      </c>
      <c r="AA153" s="23" t="s">
        <v>107</v>
      </c>
      <c r="AB153" s="23" t="s">
        <v>107</v>
      </c>
      <c r="AC153" s="23" t="s">
        <v>107</v>
      </c>
      <c r="AD153" s="23" t="s">
        <v>107</v>
      </c>
      <c r="AE153" s="23" t="s">
        <v>107</v>
      </c>
      <c r="AF153" s="23" t="s">
        <v>107</v>
      </c>
      <c r="AG153" s="23" t="str">
        <f t="shared" si="135"/>
        <v>No</v>
      </c>
      <c r="AH153" s="23" t="str">
        <f>IF(api_ver=2,"Yes","No")</f>
        <v>No</v>
      </c>
      <c r="AI153" s="23" t="str">
        <f>AH153</f>
        <v>No</v>
      </c>
      <c r="AJ153" s="23" t="s">
        <v>106</v>
      </c>
      <c r="AK153" s="23" t="s">
        <v>107</v>
      </c>
      <c r="AL153" s="23" t="s">
        <v>107</v>
      </c>
      <c r="AM153" s="23" t="str">
        <f>AF153</f>
        <v>No</v>
      </c>
      <c r="AN153" s="23" t="s">
        <v>107</v>
      </c>
      <c r="AO153" s="23" t="str">
        <f>IF(api_version=2,"Yes","No")</f>
        <v>Yes</v>
      </c>
      <c r="AP153" s="23" t="s">
        <v>107</v>
      </c>
      <c r="AQ153" s="23" t="s">
        <v>106</v>
      </c>
      <c r="AR153" s="23" t="s">
        <v>107</v>
      </c>
      <c r="AS153" s="23" t="s">
        <v>107</v>
      </c>
      <c r="AT153" s="23" t="s">
        <v>106</v>
      </c>
      <c r="AU153" s="24" t="s">
        <v>106</v>
      </c>
      <c r="AV153" s="25" t="s">
        <v>107</v>
      </c>
      <c r="AW153" s="23" t="s">
        <v>107</v>
      </c>
      <c r="AX153" s="23" t="s">
        <v>107</v>
      </c>
      <c r="AY153" s="23" t="s">
        <v>107</v>
      </c>
      <c r="AZ153" s="24" t="s">
        <v>107</v>
      </c>
      <c r="BA153" s="23" t="s">
        <v>107</v>
      </c>
      <c r="BB153" s="23" t="s">
        <v>107</v>
      </c>
      <c r="BC153" s="23" t="s">
        <v>107</v>
      </c>
      <c r="BD153" s="23" t="s">
        <v>107</v>
      </c>
      <c r="BE153" s="23" t="s">
        <v>106</v>
      </c>
    </row>
    <row r="154" spans="1:57" x14ac:dyDescent="0.35">
      <c r="A154" s="102"/>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row>
    <row r="155" spans="1:57" x14ac:dyDescent="0.35">
      <c r="A155" s="104" t="s">
        <v>164</v>
      </c>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row>
    <row r="156" spans="1:57" x14ac:dyDescent="0.35">
      <c r="A156" s="87" t="s">
        <v>165</v>
      </c>
      <c r="C156" s="23" t="s">
        <v>106</v>
      </c>
      <c r="D156" s="23" t="s">
        <v>106</v>
      </c>
      <c r="E156" s="23" t="s">
        <v>107</v>
      </c>
      <c r="F156" s="23" t="s">
        <v>106</v>
      </c>
      <c r="G156" s="24" t="s">
        <v>106</v>
      </c>
      <c r="H156" s="25" t="s">
        <v>107</v>
      </c>
      <c r="I156" s="23" t="s">
        <v>106</v>
      </c>
      <c r="J156" s="24" t="s">
        <v>106</v>
      </c>
      <c r="K156" s="25" t="s">
        <v>107</v>
      </c>
      <c r="L156" s="23" t="s">
        <v>106</v>
      </c>
      <c r="M156" s="24" t="s">
        <v>106</v>
      </c>
      <c r="N156" s="26" t="s">
        <v>107</v>
      </c>
      <c r="O156" s="25" t="s">
        <v>107</v>
      </c>
      <c r="P156" s="24" t="s">
        <v>107</v>
      </c>
      <c r="Q156" s="25" t="s">
        <v>107</v>
      </c>
      <c r="R156" s="24" t="s">
        <v>106</v>
      </c>
      <c r="S156" s="25" t="s">
        <v>107</v>
      </c>
      <c r="T156" s="23" t="s">
        <v>106</v>
      </c>
      <c r="U156" s="23" t="s">
        <v>106</v>
      </c>
      <c r="V156" s="23" t="s">
        <v>106</v>
      </c>
      <c r="W156" s="23" t="s">
        <v>106</v>
      </c>
      <c r="X156" s="23" t="s">
        <v>106</v>
      </c>
      <c r="Y156" s="23" t="s">
        <v>106</v>
      </c>
      <c r="Z156" s="23" t="s">
        <v>106</v>
      </c>
      <c r="AA156" s="23" t="s">
        <v>106</v>
      </c>
      <c r="AB156" s="23" t="s">
        <v>106</v>
      </c>
      <c r="AC156" s="23" t="s">
        <v>106</v>
      </c>
      <c r="AD156" s="23" t="s">
        <v>106</v>
      </c>
      <c r="AE156" s="23" t="s">
        <v>106</v>
      </c>
      <c r="AF156" s="23" t="s">
        <v>106</v>
      </c>
      <c r="AG156" s="28" t="s">
        <v>109</v>
      </c>
      <c r="AH156" s="23" t="s">
        <v>106</v>
      </c>
      <c r="AI156" s="23" t="str">
        <f t="shared" ref="AI156:AI157" si="137">AH156</f>
        <v>Yes</v>
      </c>
      <c r="AJ156" s="23" t="s">
        <v>106</v>
      </c>
      <c r="AK156" s="23" t="s">
        <v>106</v>
      </c>
      <c r="AL156" s="23" t="s">
        <v>106</v>
      </c>
      <c r="AM156" s="23" t="str">
        <f t="shared" ref="AM156:AM165" si="138">AF156</f>
        <v>Yes</v>
      </c>
      <c r="AN156" s="23" t="s">
        <v>106</v>
      </c>
      <c r="AO156" s="23" t="s">
        <v>106</v>
      </c>
      <c r="AP156" s="23" t="s">
        <v>106</v>
      </c>
      <c r="AQ156" s="23" t="s">
        <v>106</v>
      </c>
      <c r="AR156" s="23" t="s">
        <v>106</v>
      </c>
      <c r="AS156" s="23" t="s">
        <v>106</v>
      </c>
      <c r="AT156" s="23" t="s">
        <v>106</v>
      </c>
      <c r="AU156" s="24" t="s">
        <v>106</v>
      </c>
      <c r="AV156" s="25" t="s">
        <v>107</v>
      </c>
      <c r="AW156" s="23" t="s">
        <v>106</v>
      </c>
      <c r="AX156" s="23" t="s">
        <v>107</v>
      </c>
      <c r="AY156" s="23" t="s">
        <v>107</v>
      </c>
      <c r="AZ156" s="24" t="s">
        <v>107</v>
      </c>
      <c r="BA156" s="23" t="s">
        <v>106</v>
      </c>
      <c r="BB156" s="23" t="s">
        <v>106</v>
      </c>
      <c r="BC156" s="23" t="s">
        <v>106</v>
      </c>
      <c r="BD156" s="23" t="s">
        <v>107</v>
      </c>
      <c r="BE156" s="23" t="s">
        <v>106</v>
      </c>
    </row>
    <row r="157" spans="1:57" x14ac:dyDescent="0.35">
      <c r="A157" s="87" t="str">
        <f>IF(api_version=2,"Shareholder ID","-")</f>
        <v>Shareholder ID</v>
      </c>
      <c r="C157" s="23" t="str">
        <f>IF(api_version=2,"No","No")</f>
        <v>No</v>
      </c>
      <c r="D157" s="23" t="s">
        <v>107</v>
      </c>
      <c r="E157" s="23" t="s">
        <v>107</v>
      </c>
      <c r="F157" s="23" t="s">
        <v>107</v>
      </c>
      <c r="G157" s="24" t="str">
        <f>IF(api_version=2,"Yes","No")</f>
        <v>Yes</v>
      </c>
      <c r="H157" s="25" t="s">
        <v>107</v>
      </c>
      <c r="I157" s="23" t="str">
        <f>IF(api_version=2,"Yes","No")</f>
        <v>Yes</v>
      </c>
      <c r="J157" s="24" t="s">
        <v>107</v>
      </c>
      <c r="K157" s="25" t="s">
        <v>107</v>
      </c>
      <c r="L157" s="23" t="s">
        <v>106</v>
      </c>
      <c r="M157" s="24" t="str">
        <f>IF(api_version=2,"No","No")</f>
        <v>No</v>
      </c>
      <c r="N157" s="26" t="s">
        <v>107</v>
      </c>
      <c r="O157" s="25" t="s">
        <v>107</v>
      </c>
      <c r="P157" s="24" t="s">
        <v>107</v>
      </c>
      <c r="Q157" s="25" t="s">
        <v>107</v>
      </c>
      <c r="R157" s="24" t="s">
        <v>107</v>
      </c>
      <c r="S157" s="25" t="s">
        <v>107</v>
      </c>
      <c r="T157" s="23" t="s">
        <v>106</v>
      </c>
      <c r="U157" s="23" t="str">
        <f>IF(api_version=2,"Yes","No")</f>
        <v>Yes</v>
      </c>
      <c r="V157" s="23" t="s">
        <v>106</v>
      </c>
      <c r="W157" s="23" t="s">
        <v>107</v>
      </c>
      <c r="X157" s="23" t="s">
        <v>107</v>
      </c>
      <c r="Y157" s="23" t="s">
        <v>107</v>
      </c>
      <c r="Z157" s="23" t="s">
        <v>107</v>
      </c>
      <c r="AA157" s="23" t="s">
        <v>107</v>
      </c>
      <c r="AB157" s="23" t="s">
        <v>107</v>
      </c>
      <c r="AC157" s="23" t="s">
        <v>107</v>
      </c>
      <c r="AD157" s="23" t="s">
        <v>106</v>
      </c>
      <c r="AE157" s="23" t="s">
        <v>107</v>
      </c>
      <c r="AF157" s="23" t="s">
        <v>107</v>
      </c>
      <c r="AG157" s="23" t="s">
        <v>107</v>
      </c>
      <c r="AH157" s="23" t="s">
        <v>107</v>
      </c>
      <c r="AI157" s="23" t="str">
        <f t="shared" si="137"/>
        <v>No</v>
      </c>
      <c r="AJ157" s="23" t="s">
        <v>106</v>
      </c>
      <c r="AK157" s="24" t="str">
        <f>IF(api_version=1,"No","Yes")</f>
        <v>Yes</v>
      </c>
      <c r="AL157" s="23" t="s">
        <v>106</v>
      </c>
      <c r="AM157" s="23" t="str">
        <f t="shared" si="138"/>
        <v>No</v>
      </c>
      <c r="AN157" s="23" t="s">
        <v>107</v>
      </c>
      <c r="AO157" s="23" t="str">
        <f>IF(api_version=2,"No","No")</f>
        <v>No</v>
      </c>
      <c r="AP157" s="23" t="s">
        <v>107</v>
      </c>
      <c r="AQ157" s="23" t="s">
        <v>107</v>
      </c>
      <c r="AR157" s="23" t="s">
        <v>107</v>
      </c>
      <c r="AS157" s="23" t="s">
        <v>107</v>
      </c>
      <c r="AT157" s="23" t="s">
        <v>107</v>
      </c>
      <c r="AU157" s="24" t="s">
        <v>107</v>
      </c>
      <c r="AV157" s="25" t="s">
        <v>107</v>
      </c>
      <c r="AW157" s="23" t="s">
        <v>107</v>
      </c>
      <c r="AX157" s="23" t="s">
        <v>107</v>
      </c>
      <c r="AY157" s="23" t="s">
        <v>107</v>
      </c>
      <c r="AZ157" s="24" t="s">
        <v>107</v>
      </c>
      <c r="BA157" s="23" t="s">
        <v>106</v>
      </c>
      <c r="BB157" s="24" t="str">
        <f>IF(api_version=1,"No","Yes")</f>
        <v>Yes</v>
      </c>
      <c r="BC157" s="23" t="s">
        <v>107</v>
      </c>
      <c r="BD157" s="23" t="s">
        <v>107</v>
      </c>
      <c r="BE157" s="23" t="s">
        <v>107</v>
      </c>
    </row>
    <row r="158" spans="1:57" x14ac:dyDescent="0.35">
      <c r="A158" s="87" t="str">
        <f>IF(api_version=2,"shareholderType","-")</f>
        <v>shareholderType</v>
      </c>
      <c r="C158" s="23" t="str">
        <f>IF(api_version=2,"Yes","No")</f>
        <v>Yes</v>
      </c>
      <c r="D158" s="28" t="str">
        <f>IF(api_version=2,"Yes*","No")</f>
        <v>Yes*</v>
      </c>
      <c r="E158" s="23" t="s">
        <v>107</v>
      </c>
      <c r="F158" s="23" t="str">
        <f>IF(api_version=2,"Yes","No")</f>
        <v>Yes</v>
      </c>
      <c r="G158" s="24" t="str">
        <f>IF(api_version=2,"Yes","No")</f>
        <v>Yes</v>
      </c>
      <c r="H158" s="25" t="s">
        <v>107</v>
      </c>
      <c r="I158" s="23" t="str">
        <f>IF(api_version=2,"Yes","No")</f>
        <v>Yes</v>
      </c>
      <c r="J158" s="24" t="s">
        <v>106</v>
      </c>
      <c r="K158" s="25" t="s">
        <v>107</v>
      </c>
      <c r="L158" s="23" t="s">
        <v>106</v>
      </c>
      <c r="M158" s="24" t="str">
        <f>IF(api_version=2,"No","No")</f>
        <v>No</v>
      </c>
      <c r="N158" s="26" t="s">
        <v>107</v>
      </c>
      <c r="O158" s="25" t="s">
        <v>107</v>
      </c>
      <c r="P158" s="24" t="s">
        <v>107</v>
      </c>
      <c r="Q158" s="25" t="s">
        <v>107</v>
      </c>
      <c r="R158" s="24" t="str">
        <f>IF(api_version=2,"Yes","No")</f>
        <v>Yes</v>
      </c>
      <c r="S158" s="25" t="s">
        <v>107</v>
      </c>
      <c r="T158" s="28" t="s">
        <v>110</v>
      </c>
      <c r="U158" s="23" t="str">
        <f>IF(api_version=2,"Yes","No")</f>
        <v>Yes</v>
      </c>
      <c r="V158" s="23" t="s">
        <v>107</v>
      </c>
      <c r="W158" s="23" t="s">
        <v>107</v>
      </c>
      <c r="X158" s="23" t="s">
        <v>107</v>
      </c>
      <c r="Y158" s="28" t="s">
        <v>109</v>
      </c>
      <c r="Z158" s="28" t="s">
        <v>109</v>
      </c>
      <c r="AA158" s="28" t="s">
        <v>109</v>
      </c>
      <c r="AB158" s="28" t="s">
        <v>109</v>
      </c>
      <c r="AC158" s="28" t="s">
        <v>109</v>
      </c>
      <c r="AD158" s="23" t="s">
        <v>106</v>
      </c>
      <c r="AE158" s="23" t="s">
        <v>107</v>
      </c>
      <c r="AF158" s="23" t="s">
        <v>107</v>
      </c>
      <c r="AG158" s="23" t="s">
        <v>107</v>
      </c>
      <c r="AH158" s="28" t="s">
        <v>110</v>
      </c>
      <c r="AI158" s="28" t="s">
        <v>110</v>
      </c>
      <c r="AJ158" s="23" t="s">
        <v>106</v>
      </c>
      <c r="AK158" s="24" t="str">
        <f>IF(api_version=1,"No","Yes")</f>
        <v>Yes</v>
      </c>
      <c r="AL158" s="23" t="s">
        <v>107</v>
      </c>
      <c r="AM158" s="23" t="str">
        <f t="shared" si="138"/>
        <v>No</v>
      </c>
      <c r="AN158" s="23" t="s">
        <v>107</v>
      </c>
      <c r="AO158" s="23" t="str">
        <f>IF(api_version=2,"No","No")</f>
        <v>No</v>
      </c>
      <c r="AP158" s="23" t="s">
        <v>107</v>
      </c>
      <c r="AQ158" s="23" t="s">
        <v>106</v>
      </c>
      <c r="AR158" s="23" t="s">
        <v>107</v>
      </c>
      <c r="AS158" s="28" t="s">
        <v>109</v>
      </c>
      <c r="AT158" s="23" t="str">
        <f>IF(api_version=2,"Yes","No")</f>
        <v>Yes</v>
      </c>
      <c r="AU158" s="24" t="s">
        <v>106</v>
      </c>
      <c r="AV158" s="25" t="s">
        <v>107</v>
      </c>
      <c r="AW158" s="23" t="s">
        <v>107</v>
      </c>
      <c r="AX158" s="23" t="s">
        <v>107</v>
      </c>
      <c r="AY158" s="23" t="s">
        <v>107</v>
      </c>
      <c r="AZ158" s="24" t="s">
        <v>107</v>
      </c>
      <c r="BA158" s="23" t="str">
        <f>IF(api_version=2,"Yes","No")</f>
        <v>Yes</v>
      </c>
      <c r="BB158" s="23" t="s">
        <v>107</v>
      </c>
      <c r="BC158" s="23" t="s">
        <v>107</v>
      </c>
      <c r="BD158" s="23" t="s">
        <v>107</v>
      </c>
      <c r="BE158" s="23" t="s">
        <v>106</v>
      </c>
    </row>
    <row r="159" spans="1:57" x14ac:dyDescent="0.35">
      <c r="A159" s="87" t="s">
        <v>166</v>
      </c>
      <c r="C159" s="23" t="s">
        <v>106</v>
      </c>
      <c r="D159" s="23" t="s">
        <v>106</v>
      </c>
      <c r="E159" s="23" t="s">
        <v>107</v>
      </c>
      <c r="F159" s="23" t="s">
        <v>107</v>
      </c>
      <c r="G159" s="24" t="s">
        <v>106</v>
      </c>
      <c r="H159" s="25" t="s">
        <v>107</v>
      </c>
      <c r="I159" s="23" t="s">
        <v>106</v>
      </c>
      <c r="J159" s="24" t="s">
        <v>107</v>
      </c>
      <c r="K159" s="25" t="s">
        <v>107</v>
      </c>
      <c r="L159" s="23" t="s">
        <v>106</v>
      </c>
      <c r="M159" s="24" t="s">
        <v>107</v>
      </c>
      <c r="N159" s="26" t="s">
        <v>107</v>
      </c>
      <c r="O159" s="25" t="s">
        <v>107</v>
      </c>
      <c r="P159" s="24" t="s">
        <v>107</v>
      </c>
      <c r="Q159" s="25" t="s">
        <v>107</v>
      </c>
      <c r="R159" s="24" t="s">
        <v>107</v>
      </c>
      <c r="S159" s="25" t="s">
        <v>107</v>
      </c>
      <c r="T159" s="23" t="s">
        <v>106</v>
      </c>
      <c r="U159" s="23" t="s">
        <v>106</v>
      </c>
      <c r="V159" s="23" t="s">
        <v>106</v>
      </c>
      <c r="W159" s="23" t="s">
        <v>106</v>
      </c>
      <c r="X159" s="23" t="s">
        <v>106</v>
      </c>
      <c r="Y159" s="23" t="s">
        <v>106</v>
      </c>
      <c r="Z159" s="23" t="s">
        <v>106</v>
      </c>
      <c r="AA159" s="23" t="s">
        <v>107</v>
      </c>
      <c r="AB159" s="23" t="s">
        <v>107</v>
      </c>
      <c r="AC159" s="23" t="s">
        <v>106</v>
      </c>
      <c r="AD159" s="23" t="s">
        <v>107</v>
      </c>
      <c r="AE159" s="23" t="s">
        <v>106</v>
      </c>
      <c r="AF159" s="23" t="s">
        <v>106</v>
      </c>
      <c r="AG159" s="28" t="s">
        <v>109</v>
      </c>
      <c r="AH159" s="23" t="s">
        <v>106</v>
      </c>
      <c r="AI159" s="23" t="str">
        <f>AH159</f>
        <v>Yes</v>
      </c>
      <c r="AJ159" s="23" t="s">
        <v>106</v>
      </c>
      <c r="AK159" s="23" t="s">
        <v>107</v>
      </c>
      <c r="AL159" s="23" t="s">
        <v>106</v>
      </c>
      <c r="AM159" s="23" t="str">
        <f t="shared" si="138"/>
        <v>Yes</v>
      </c>
      <c r="AN159" s="23" t="s">
        <v>107</v>
      </c>
      <c r="AO159" s="23" t="s">
        <v>106</v>
      </c>
      <c r="AP159" s="23" t="s">
        <v>107</v>
      </c>
      <c r="AQ159" s="23" t="s">
        <v>106</v>
      </c>
      <c r="AR159" s="23" t="s">
        <v>107</v>
      </c>
      <c r="AS159" s="23" t="s">
        <v>107</v>
      </c>
      <c r="AT159" s="23" t="s">
        <v>107</v>
      </c>
      <c r="AU159" s="24" t="s">
        <v>106</v>
      </c>
      <c r="AV159" s="25" t="s">
        <v>107</v>
      </c>
      <c r="AW159" s="23" t="s">
        <v>106</v>
      </c>
      <c r="AX159" s="23" t="s">
        <v>107</v>
      </c>
      <c r="AY159" s="23" t="s">
        <v>107</v>
      </c>
      <c r="AZ159" s="24" t="s">
        <v>107</v>
      </c>
      <c r="BA159" s="23" t="s">
        <v>107</v>
      </c>
      <c r="BB159" s="23" t="s">
        <v>107</v>
      </c>
      <c r="BC159" s="23" t="s">
        <v>106</v>
      </c>
      <c r="BD159" s="23" t="s">
        <v>107</v>
      </c>
      <c r="BE159" s="23" t="s">
        <v>107</v>
      </c>
    </row>
    <row r="160" spans="1:57" x14ac:dyDescent="0.35">
      <c r="A160" s="105" t="s">
        <v>167</v>
      </c>
      <c r="C160" s="23" t="s">
        <v>106</v>
      </c>
      <c r="D160" s="23" t="s">
        <v>106</v>
      </c>
      <c r="E160" s="23" t="s">
        <v>107</v>
      </c>
      <c r="F160" s="23" t="s">
        <v>107</v>
      </c>
      <c r="G160" s="24" t="s">
        <v>106</v>
      </c>
      <c r="H160" s="25" t="s">
        <v>107</v>
      </c>
      <c r="I160" s="23" t="s">
        <v>107</v>
      </c>
      <c r="J160" s="24" t="s">
        <v>107</v>
      </c>
      <c r="K160" s="25" t="s">
        <v>107</v>
      </c>
      <c r="L160" s="23" t="s">
        <v>107</v>
      </c>
      <c r="M160" s="24" t="s">
        <v>107</v>
      </c>
      <c r="N160" s="26" t="s">
        <v>107</v>
      </c>
      <c r="O160" s="25" t="s">
        <v>107</v>
      </c>
      <c r="P160" s="24" t="s">
        <v>107</v>
      </c>
      <c r="Q160" s="25" t="s">
        <v>107</v>
      </c>
      <c r="R160" s="24" t="s">
        <v>107</v>
      </c>
      <c r="S160" s="25" t="s">
        <v>107</v>
      </c>
      <c r="T160" s="23" t="s">
        <v>106</v>
      </c>
      <c r="U160" s="23" t="str">
        <f>IF(api_version=2,"Yes","No")</f>
        <v>Yes</v>
      </c>
      <c r="V160" s="23" t="s">
        <v>107</v>
      </c>
      <c r="W160" s="23" t="s">
        <v>107</v>
      </c>
      <c r="X160" s="23" t="str">
        <f>IF(api_version=2,"Yes","No")</f>
        <v>Yes</v>
      </c>
      <c r="Y160" s="23" t="s">
        <v>106</v>
      </c>
      <c r="Z160" s="23" t="s">
        <v>106</v>
      </c>
      <c r="AA160" s="23" t="s">
        <v>107</v>
      </c>
      <c r="AB160" s="28" t="str">
        <f>IF(api_version=2,"Yes*","No")</f>
        <v>Yes*</v>
      </c>
      <c r="AC160" s="23" t="s">
        <v>107</v>
      </c>
      <c r="AD160" s="23" t="s">
        <v>107</v>
      </c>
      <c r="AE160" s="23" t="s">
        <v>107</v>
      </c>
      <c r="AF160" s="23" t="s">
        <v>107</v>
      </c>
      <c r="AG160" s="23" t="s">
        <v>107</v>
      </c>
      <c r="AH160" s="23" t="s">
        <v>107</v>
      </c>
      <c r="AI160" s="23" t="str">
        <f t="shared" ref="AI160:AI170" si="139">AH160</f>
        <v>No</v>
      </c>
      <c r="AJ160" s="23" t="s">
        <v>106</v>
      </c>
      <c r="AK160" s="23" t="s">
        <v>107</v>
      </c>
      <c r="AL160" s="23" t="s">
        <v>106</v>
      </c>
      <c r="AM160" s="23" t="str">
        <f t="shared" si="138"/>
        <v>No</v>
      </c>
      <c r="AN160" s="23" t="s">
        <v>107</v>
      </c>
      <c r="AO160" s="23" t="s">
        <v>107</v>
      </c>
      <c r="AP160" s="23" t="s">
        <v>107</v>
      </c>
      <c r="AQ160" s="23" t="s">
        <v>107</v>
      </c>
      <c r="AR160" s="23" t="s">
        <v>107</v>
      </c>
      <c r="AS160" s="23" t="s">
        <v>107</v>
      </c>
      <c r="AT160" s="23" t="s">
        <v>107</v>
      </c>
      <c r="AU160" s="24" t="s">
        <v>106</v>
      </c>
      <c r="AV160" s="25" t="s">
        <v>107</v>
      </c>
      <c r="AW160" s="23" t="s">
        <v>107</v>
      </c>
      <c r="AX160" s="23" t="s">
        <v>107</v>
      </c>
      <c r="AY160" s="23" t="s">
        <v>107</v>
      </c>
      <c r="AZ160" s="24" t="s">
        <v>107</v>
      </c>
      <c r="BA160" s="23" t="s">
        <v>107</v>
      </c>
      <c r="BB160" s="23" t="s">
        <v>107</v>
      </c>
      <c r="BC160" s="23" t="s">
        <v>107</v>
      </c>
      <c r="BD160" s="23" t="s">
        <v>107</v>
      </c>
      <c r="BE160" s="23" t="s">
        <v>106</v>
      </c>
    </row>
    <row r="161" spans="1:57" x14ac:dyDescent="0.35">
      <c r="A161" s="87" t="s">
        <v>168</v>
      </c>
      <c r="C161" s="23" t="s">
        <v>107</v>
      </c>
      <c r="D161" s="23" t="str">
        <f>IF(api_version=2,"Yes","No")</f>
        <v>Yes</v>
      </c>
      <c r="E161" s="23" t="s">
        <v>107</v>
      </c>
      <c r="F161" s="23" t="s">
        <v>107</v>
      </c>
      <c r="G161" s="24" t="str">
        <f>IF(api_version=2,"Yes","No")</f>
        <v>Yes</v>
      </c>
      <c r="H161" s="25" t="s">
        <v>107</v>
      </c>
      <c r="I161" s="23" t="s">
        <v>107</v>
      </c>
      <c r="J161" s="24" t="str">
        <f>IF(api_version=2,"No","No")</f>
        <v>No</v>
      </c>
      <c r="K161" s="25" t="s">
        <v>107</v>
      </c>
      <c r="L161" s="23" t="s">
        <v>106</v>
      </c>
      <c r="M161" s="24" t="str">
        <f>IF(api_version=2,"No","No")</f>
        <v>No</v>
      </c>
      <c r="N161" s="26" t="s">
        <v>107</v>
      </c>
      <c r="O161" s="25" t="s">
        <v>107</v>
      </c>
      <c r="P161" s="24" t="s">
        <v>107</v>
      </c>
      <c r="Q161" s="25" t="s">
        <v>107</v>
      </c>
      <c r="R161" s="24" t="str">
        <f>IF(api_version=2,"No","No")</f>
        <v>No</v>
      </c>
      <c r="S161" s="25" t="s">
        <v>107</v>
      </c>
      <c r="T161" s="23" t="s">
        <v>106</v>
      </c>
      <c r="U161" s="23" t="str">
        <f>IF(api_version=2,"Yes","No")</f>
        <v>Yes</v>
      </c>
      <c r="V161" s="23" t="s">
        <v>106</v>
      </c>
      <c r="W161" s="23" t="s">
        <v>106</v>
      </c>
      <c r="X161" s="23" t="s">
        <v>107</v>
      </c>
      <c r="Y161" s="23" t="s">
        <v>106</v>
      </c>
      <c r="Z161" s="23" t="s">
        <v>106</v>
      </c>
      <c r="AA161" s="23" t="s">
        <v>107</v>
      </c>
      <c r="AB161" s="23" t="s">
        <v>106</v>
      </c>
      <c r="AC161" s="23" t="s">
        <v>107</v>
      </c>
      <c r="AD161" s="23" t="s">
        <v>106</v>
      </c>
      <c r="AE161" s="23" t="s">
        <v>107</v>
      </c>
      <c r="AF161" s="23" t="s">
        <v>107</v>
      </c>
      <c r="AG161" s="23" t="s">
        <v>107</v>
      </c>
      <c r="AH161" s="23" t="s">
        <v>107</v>
      </c>
      <c r="AI161" s="23" t="str">
        <f t="shared" si="139"/>
        <v>No</v>
      </c>
      <c r="AJ161" s="23" t="s">
        <v>106</v>
      </c>
      <c r="AK161" s="24" t="str">
        <f>IF(api_version=1,"No","Yes")</f>
        <v>Yes</v>
      </c>
      <c r="AL161" s="23" t="s">
        <v>106</v>
      </c>
      <c r="AM161" s="23" t="str">
        <f t="shared" si="138"/>
        <v>No</v>
      </c>
      <c r="AN161" s="23" t="s">
        <v>107</v>
      </c>
      <c r="AO161" s="23" t="s">
        <v>106</v>
      </c>
      <c r="AP161" s="23" t="s">
        <v>107</v>
      </c>
      <c r="AQ161" s="23" t="s">
        <v>107</v>
      </c>
      <c r="AR161" s="23" t="s">
        <v>107</v>
      </c>
      <c r="AS161" s="23" t="s">
        <v>107</v>
      </c>
      <c r="AT161" s="23" t="s">
        <v>107</v>
      </c>
      <c r="AU161" s="24" t="s">
        <v>107</v>
      </c>
      <c r="AV161" s="25" t="s">
        <v>107</v>
      </c>
      <c r="AW161" s="23" t="s">
        <v>107</v>
      </c>
      <c r="AX161" s="23" t="s">
        <v>107</v>
      </c>
      <c r="AY161" s="23" t="s">
        <v>107</v>
      </c>
      <c r="AZ161" s="24" t="s">
        <v>107</v>
      </c>
      <c r="BA161" s="23" t="s">
        <v>107</v>
      </c>
      <c r="BB161" s="23" t="s">
        <v>107</v>
      </c>
      <c r="BC161" s="23" t="s">
        <v>107</v>
      </c>
      <c r="BD161" s="23" t="s">
        <v>107</v>
      </c>
      <c r="BE161" s="23" t="s">
        <v>106</v>
      </c>
    </row>
    <row r="162" spans="1:57" x14ac:dyDescent="0.35">
      <c r="A162" s="87" t="s">
        <v>169</v>
      </c>
      <c r="C162" s="23" t="s">
        <v>106</v>
      </c>
      <c r="D162" s="23" t="s">
        <v>106</v>
      </c>
      <c r="E162" s="23" t="s">
        <v>107</v>
      </c>
      <c r="F162" s="23" t="str">
        <f>IF(api_version=2,"Yes","No")</f>
        <v>Yes</v>
      </c>
      <c r="G162" s="24" t="s">
        <v>106</v>
      </c>
      <c r="H162" s="25" t="s">
        <v>107</v>
      </c>
      <c r="I162" s="23" t="s">
        <v>106</v>
      </c>
      <c r="J162" s="24" t="s">
        <v>106</v>
      </c>
      <c r="K162" s="25" t="s">
        <v>107</v>
      </c>
      <c r="L162" s="23" t="s">
        <v>106</v>
      </c>
      <c r="M162" s="24" t="s">
        <v>106</v>
      </c>
      <c r="N162" s="26" t="s">
        <v>107</v>
      </c>
      <c r="O162" s="25" t="s">
        <v>107</v>
      </c>
      <c r="P162" s="24" t="s">
        <v>107</v>
      </c>
      <c r="Q162" s="25" t="s">
        <v>107</v>
      </c>
      <c r="R162" s="24" t="s">
        <v>106</v>
      </c>
      <c r="S162" s="25" t="s">
        <v>107</v>
      </c>
      <c r="T162" s="23" t="s">
        <v>106</v>
      </c>
      <c r="U162" s="23" t="s">
        <v>106</v>
      </c>
      <c r="V162" s="23" t="s">
        <v>106</v>
      </c>
      <c r="W162" s="23" t="s">
        <v>106</v>
      </c>
      <c r="X162" s="23" t="s">
        <v>107</v>
      </c>
      <c r="Y162" s="23" t="s">
        <v>106</v>
      </c>
      <c r="Z162" s="23" t="s">
        <v>106</v>
      </c>
      <c r="AA162" s="23" t="s">
        <v>106</v>
      </c>
      <c r="AB162" s="23" t="s">
        <v>106</v>
      </c>
      <c r="AC162" s="23" t="s">
        <v>106</v>
      </c>
      <c r="AD162" s="23" t="s">
        <v>106</v>
      </c>
      <c r="AE162" s="23" t="s">
        <v>106</v>
      </c>
      <c r="AF162" s="23" t="s">
        <v>106</v>
      </c>
      <c r="AG162" s="28" t="s">
        <v>109</v>
      </c>
      <c r="AH162" s="23" t="s">
        <v>106</v>
      </c>
      <c r="AI162" s="23" t="str">
        <f t="shared" si="139"/>
        <v>Yes</v>
      </c>
      <c r="AJ162" s="23" t="s">
        <v>106</v>
      </c>
      <c r="AK162" s="23" t="s">
        <v>106</v>
      </c>
      <c r="AL162" s="23" t="s">
        <v>106</v>
      </c>
      <c r="AM162" s="23" t="str">
        <f t="shared" si="138"/>
        <v>Yes</v>
      </c>
      <c r="AN162" s="23" t="s">
        <v>106</v>
      </c>
      <c r="AO162" s="23" t="s">
        <v>106</v>
      </c>
      <c r="AP162" s="23" t="s">
        <v>106</v>
      </c>
      <c r="AQ162" s="23" t="s">
        <v>106</v>
      </c>
      <c r="AR162" s="23" t="s">
        <v>106</v>
      </c>
      <c r="AS162" s="23" t="s">
        <v>106</v>
      </c>
      <c r="AT162" s="23" t="s">
        <v>106</v>
      </c>
      <c r="AU162" s="24" t="s">
        <v>106</v>
      </c>
      <c r="AV162" s="25" t="s">
        <v>107</v>
      </c>
      <c r="AW162" s="23" t="s">
        <v>106</v>
      </c>
      <c r="AX162" s="23" t="s">
        <v>107</v>
      </c>
      <c r="AY162" s="23" t="s">
        <v>107</v>
      </c>
      <c r="AZ162" s="24" t="s">
        <v>107</v>
      </c>
      <c r="BA162" s="23" t="s">
        <v>106</v>
      </c>
      <c r="BB162" s="23" t="s">
        <v>106</v>
      </c>
      <c r="BC162" s="23" t="s">
        <v>106</v>
      </c>
      <c r="BD162" s="23" t="s">
        <v>107</v>
      </c>
      <c r="BE162" s="23" t="s">
        <v>106</v>
      </c>
    </row>
    <row r="163" spans="1:57" x14ac:dyDescent="0.35">
      <c r="A163" s="87" t="str">
        <f>IF(api_version=2,"Number of Shares Owned","-")</f>
        <v>Number of Shares Owned</v>
      </c>
      <c r="C163" s="23" t="s">
        <v>107</v>
      </c>
      <c r="D163" s="23" t="s">
        <v>107</v>
      </c>
      <c r="E163" s="23" t="s">
        <v>107</v>
      </c>
      <c r="F163" s="23" t="s">
        <v>107</v>
      </c>
      <c r="G163" s="24" t="s">
        <v>107</v>
      </c>
      <c r="H163" s="25" t="s">
        <v>107</v>
      </c>
      <c r="I163" s="23" t="s">
        <v>107</v>
      </c>
      <c r="J163" s="24" t="str">
        <f>IF(api_version=2,"Yes","No")</f>
        <v>Yes</v>
      </c>
      <c r="K163" s="25" t="s">
        <v>107</v>
      </c>
      <c r="L163" s="23" t="s">
        <v>107</v>
      </c>
      <c r="M163" s="24" t="s">
        <v>106</v>
      </c>
      <c r="N163" s="26" t="s">
        <v>107</v>
      </c>
      <c r="O163" s="25" t="s">
        <v>107</v>
      </c>
      <c r="P163" s="24" t="s">
        <v>107</v>
      </c>
      <c r="Q163" s="25" t="s">
        <v>107</v>
      </c>
      <c r="R163" s="24" t="str">
        <f>IF(api_version=2,"Yes","No")</f>
        <v>Yes</v>
      </c>
      <c r="S163" s="25" t="s">
        <v>107</v>
      </c>
      <c r="T163" s="23" t="s">
        <v>107</v>
      </c>
      <c r="U163" s="23" t="s">
        <v>106</v>
      </c>
      <c r="V163" s="23" t="s">
        <v>106</v>
      </c>
      <c r="W163" s="23" t="s">
        <v>107</v>
      </c>
      <c r="X163" s="23" t="s">
        <v>107</v>
      </c>
      <c r="Y163" s="23" t="s">
        <v>107</v>
      </c>
      <c r="Z163" s="23" t="s">
        <v>107</v>
      </c>
      <c r="AA163" s="23" t="s">
        <v>107</v>
      </c>
      <c r="AB163" s="23" t="s">
        <v>107</v>
      </c>
      <c r="AC163" s="23" t="s">
        <v>107</v>
      </c>
      <c r="AD163" s="23" t="s">
        <v>107</v>
      </c>
      <c r="AE163" s="23" t="s">
        <v>107</v>
      </c>
      <c r="AF163" s="23" t="s">
        <v>107</v>
      </c>
      <c r="AG163" s="23" t="s">
        <v>107</v>
      </c>
      <c r="AH163" s="23" t="str">
        <f>IF(api_ver=2,"Yes","No")</f>
        <v>No</v>
      </c>
      <c r="AI163" s="23" t="str">
        <f t="shared" si="139"/>
        <v>No</v>
      </c>
      <c r="AJ163" s="23" t="s">
        <v>106</v>
      </c>
      <c r="AK163" s="23" t="s">
        <v>107</v>
      </c>
      <c r="AL163" s="23" t="s">
        <v>107</v>
      </c>
      <c r="AM163" s="23" t="str">
        <f t="shared" si="138"/>
        <v>No</v>
      </c>
      <c r="AN163" s="23" t="s">
        <v>107</v>
      </c>
      <c r="AO163" s="23" t="str">
        <f>IF(api_version=2,"Yes","No")</f>
        <v>Yes</v>
      </c>
      <c r="AP163" s="23" t="str">
        <f>IF(api_version=2,"Yes","No")</f>
        <v>Yes</v>
      </c>
      <c r="AQ163" s="23" t="str">
        <f>IF(api_version=2,"Yes","No")</f>
        <v>Yes</v>
      </c>
      <c r="AR163" s="23" t="s">
        <v>107</v>
      </c>
      <c r="AS163" s="23" t="s">
        <v>106</v>
      </c>
      <c r="AT163" s="23" t="str">
        <f>IF(api_version=2,"Yes","No")</f>
        <v>Yes</v>
      </c>
      <c r="AU163" s="24" t="s">
        <v>107</v>
      </c>
      <c r="AV163" s="25" t="s">
        <v>107</v>
      </c>
      <c r="AW163" s="23" t="s">
        <v>107</v>
      </c>
      <c r="AX163" s="23" t="s">
        <v>107</v>
      </c>
      <c r="AY163" s="23" t="s">
        <v>107</v>
      </c>
      <c r="AZ163" s="24" t="s">
        <v>107</v>
      </c>
      <c r="BA163" s="23" t="s">
        <v>107</v>
      </c>
      <c r="BB163" s="23" t="s">
        <v>107</v>
      </c>
      <c r="BC163" s="23" t="s">
        <v>107</v>
      </c>
      <c r="BD163" s="23" t="s">
        <v>107</v>
      </c>
      <c r="BE163" s="23" t="s">
        <v>107</v>
      </c>
    </row>
    <row r="164" spans="1:57" x14ac:dyDescent="0.35">
      <c r="A164" s="87" t="str">
        <f>IF(api_version=2,"Share Type","-")</f>
        <v>Share Type</v>
      </c>
      <c r="C164" s="23" t="s">
        <v>107</v>
      </c>
      <c r="D164" s="23" t="s">
        <v>107</v>
      </c>
      <c r="E164" s="23" t="s">
        <v>107</v>
      </c>
      <c r="F164" s="23" t="s">
        <v>107</v>
      </c>
      <c r="G164" s="24" t="s">
        <v>107</v>
      </c>
      <c r="H164" s="25" t="s">
        <v>107</v>
      </c>
      <c r="I164" s="23" t="s">
        <v>107</v>
      </c>
      <c r="J164" s="24" t="str">
        <f>IF(api_version=2,"Yes","No")</f>
        <v>Yes</v>
      </c>
      <c r="K164" s="25" t="s">
        <v>107</v>
      </c>
      <c r="L164" s="23" t="s">
        <v>107</v>
      </c>
      <c r="M164" s="24" t="str">
        <f>IF(api_version=2,"No","No")</f>
        <v>No</v>
      </c>
      <c r="N164" s="26" t="s">
        <v>107</v>
      </c>
      <c r="O164" s="25" t="s">
        <v>107</v>
      </c>
      <c r="P164" s="24" t="s">
        <v>107</v>
      </c>
      <c r="Q164" s="25" t="s">
        <v>107</v>
      </c>
      <c r="R164" s="24" t="str">
        <f>IF(api_version=2,"Yes","No")</f>
        <v>Yes</v>
      </c>
      <c r="S164" s="25" t="s">
        <v>107</v>
      </c>
      <c r="T164" s="23" t="s">
        <v>107</v>
      </c>
      <c r="U164" s="23" t="s">
        <v>106</v>
      </c>
      <c r="V164" s="23" t="s">
        <v>107</v>
      </c>
      <c r="W164" s="23" t="s">
        <v>107</v>
      </c>
      <c r="X164" s="23" t="s">
        <v>107</v>
      </c>
      <c r="Y164" s="23" t="s">
        <v>107</v>
      </c>
      <c r="Z164" s="23" t="s">
        <v>107</v>
      </c>
      <c r="AA164" s="23" t="s">
        <v>107</v>
      </c>
      <c r="AB164" s="23" t="s">
        <v>107</v>
      </c>
      <c r="AC164" s="23" t="s">
        <v>107</v>
      </c>
      <c r="AD164" s="23" t="s">
        <v>107</v>
      </c>
      <c r="AE164" s="23" t="s">
        <v>107</v>
      </c>
      <c r="AF164" s="23" t="s">
        <v>107</v>
      </c>
      <c r="AG164" s="23" t="s">
        <v>107</v>
      </c>
      <c r="AH164" s="23" t="s">
        <v>107</v>
      </c>
      <c r="AI164" s="23" t="str">
        <f t="shared" si="139"/>
        <v>No</v>
      </c>
      <c r="AJ164" s="23" t="s">
        <v>106</v>
      </c>
      <c r="AK164" s="23" t="s">
        <v>107</v>
      </c>
      <c r="AL164" s="23" t="s">
        <v>107</v>
      </c>
      <c r="AM164" s="23" t="str">
        <f t="shared" si="138"/>
        <v>No</v>
      </c>
      <c r="AN164" s="23" t="s">
        <v>107</v>
      </c>
      <c r="AO164" s="23" t="str">
        <f>IF(api_version=2,"Yes","No")</f>
        <v>Yes</v>
      </c>
      <c r="AP164" s="23" t="s">
        <v>107</v>
      </c>
      <c r="AQ164" s="23" t="str">
        <f>IF(api_version=2,"Yes","No")</f>
        <v>Yes</v>
      </c>
      <c r="AR164" s="23" t="s">
        <v>107</v>
      </c>
      <c r="AS164" s="23" t="s">
        <v>107</v>
      </c>
      <c r="AT164" s="23" t="str">
        <f>IF(api_version=2,"Yes","No")</f>
        <v>Yes</v>
      </c>
      <c r="AU164" s="24" t="s">
        <v>106</v>
      </c>
      <c r="AV164" s="25" t="s">
        <v>107</v>
      </c>
      <c r="AW164" s="23" t="s">
        <v>107</v>
      </c>
      <c r="AX164" s="23" t="s">
        <v>107</v>
      </c>
      <c r="AY164" s="23" t="s">
        <v>107</v>
      </c>
      <c r="AZ164" s="24" t="s">
        <v>107</v>
      </c>
      <c r="BA164" s="23" t="s">
        <v>107</v>
      </c>
      <c r="BB164" s="23" t="s">
        <v>107</v>
      </c>
      <c r="BC164" s="23" t="s">
        <v>107</v>
      </c>
      <c r="BD164" s="23" t="s">
        <v>107</v>
      </c>
      <c r="BE164" s="23" t="s">
        <v>107</v>
      </c>
    </row>
    <row r="165" spans="1:57" x14ac:dyDescent="0.35">
      <c r="A165" s="87" t="str">
        <f>IF(api_version=2,"Currency","-")</f>
        <v>Currency</v>
      </c>
      <c r="C165" s="23" t="s">
        <v>106</v>
      </c>
      <c r="D165" s="23" t="s">
        <v>107</v>
      </c>
      <c r="E165" s="23" t="s">
        <v>107</v>
      </c>
      <c r="F165" s="23" t="s">
        <v>107</v>
      </c>
      <c r="G165" s="24" t="s">
        <v>107</v>
      </c>
      <c r="H165" s="25" t="s">
        <v>107</v>
      </c>
      <c r="I165" s="23" t="s">
        <v>106</v>
      </c>
      <c r="J165" s="24" t="s">
        <v>106</v>
      </c>
      <c r="K165" s="25" t="s">
        <v>107</v>
      </c>
      <c r="L165" s="23" t="s">
        <v>106</v>
      </c>
      <c r="M165" s="24" t="s">
        <v>107</v>
      </c>
      <c r="N165" s="26" t="s">
        <v>107</v>
      </c>
      <c r="O165" s="25" t="s">
        <v>107</v>
      </c>
      <c r="P165" s="24" t="s">
        <v>107</v>
      </c>
      <c r="Q165" s="25" t="s">
        <v>107</v>
      </c>
      <c r="R165" s="24" t="s">
        <v>106</v>
      </c>
      <c r="S165" s="25" t="s">
        <v>107</v>
      </c>
      <c r="T165" s="23" t="s">
        <v>107</v>
      </c>
      <c r="U165" s="23" t="str">
        <f>IF(api_version=2,"Yes","No")</f>
        <v>Yes</v>
      </c>
      <c r="V165" s="28" t="s">
        <v>106</v>
      </c>
      <c r="W165" s="28" t="s">
        <v>106</v>
      </c>
      <c r="X165" s="23" t="s">
        <v>107</v>
      </c>
      <c r="Y165" s="23" t="s">
        <v>107</v>
      </c>
      <c r="Z165" s="23" t="s">
        <v>107</v>
      </c>
      <c r="AA165" s="23" t="s">
        <v>107</v>
      </c>
      <c r="AB165" s="29" t="s">
        <v>107</v>
      </c>
      <c r="AC165" s="29" t="s">
        <v>107</v>
      </c>
      <c r="AD165" s="23" t="s">
        <v>107</v>
      </c>
      <c r="AE165" s="23" t="s">
        <v>107</v>
      </c>
      <c r="AF165" s="23" t="s">
        <v>107</v>
      </c>
      <c r="AG165" s="23" t="s">
        <v>107</v>
      </c>
      <c r="AH165" s="23" t="s">
        <v>107</v>
      </c>
      <c r="AI165" s="23" t="str">
        <f t="shared" si="139"/>
        <v>No</v>
      </c>
      <c r="AJ165" s="23" t="s">
        <v>106</v>
      </c>
      <c r="AK165" s="23" t="s">
        <v>107</v>
      </c>
      <c r="AL165" s="23" t="s">
        <v>106</v>
      </c>
      <c r="AM165" s="23" t="str">
        <f t="shared" si="138"/>
        <v>No</v>
      </c>
      <c r="AN165" s="23" t="s">
        <v>107</v>
      </c>
      <c r="AO165" s="23" t="str">
        <f>IF(api_version=2,"Yes","No")</f>
        <v>Yes</v>
      </c>
      <c r="AP165" s="23" t="s">
        <v>107</v>
      </c>
      <c r="AQ165" s="23" t="s">
        <v>107</v>
      </c>
      <c r="AR165" s="23" t="s">
        <v>107</v>
      </c>
      <c r="AS165" s="23" t="s">
        <v>107</v>
      </c>
      <c r="AT165" s="23" t="s">
        <v>107</v>
      </c>
      <c r="AU165" s="24" t="s">
        <v>107</v>
      </c>
      <c r="AV165" s="25" t="s">
        <v>107</v>
      </c>
      <c r="AW165" s="23" t="s">
        <v>107</v>
      </c>
      <c r="AX165" s="23" t="s">
        <v>107</v>
      </c>
      <c r="AY165" s="23" t="s">
        <v>107</v>
      </c>
      <c r="AZ165" s="23" t="s">
        <v>107</v>
      </c>
      <c r="BA165" s="23" t="s">
        <v>107</v>
      </c>
      <c r="BB165" s="23" t="s">
        <v>107</v>
      </c>
      <c r="BC165" s="23" t="s">
        <v>107</v>
      </c>
      <c r="BD165" s="23" t="s">
        <v>107</v>
      </c>
      <c r="BE165" s="23" t="s">
        <v>107</v>
      </c>
    </row>
    <row r="166" spans="1:57" hidden="1" x14ac:dyDescent="0.35">
      <c r="A166" s="87" t="str">
        <f>IF(api_version=2,"start date","-")</f>
        <v>start date</v>
      </c>
      <c r="C166" s="23"/>
      <c r="D166" s="23"/>
      <c r="E166" s="23"/>
      <c r="F166" s="23"/>
      <c r="G166" s="24"/>
      <c r="H166" s="25"/>
      <c r="I166" s="23"/>
      <c r="J166" s="24"/>
      <c r="K166" s="25"/>
      <c r="L166" s="23"/>
      <c r="M166" s="31"/>
      <c r="N166" s="26" t="s">
        <v>107</v>
      </c>
      <c r="O166" s="25" t="s">
        <v>107</v>
      </c>
      <c r="P166" s="24"/>
      <c r="Q166" s="25"/>
      <c r="R166" s="24" t="s">
        <v>107</v>
      </c>
      <c r="S166" s="25" t="s">
        <v>107</v>
      </c>
      <c r="T166" s="23" t="s">
        <v>106</v>
      </c>
      <c r="U166" s="23"/>
      <c r="V166" s="28"/>
      <c r="W166" s="28"/>
      <c r="X166" s="23"/>
      <c r="Y166" s="23"/>
      <c r="Z166" s="23"/>
      <c r="AA166" s="23"/>
      <c r="AB166" s="29"/>
      <c r="AC166" s="29"/>
      <c r="AD166" s="23"/>
      <c r="AE166" s="23"/>
      <c r="AF166" s="23"/>
      <c r="AG166" s="23"/>
      <c r="AH166" s="23"/>
      <c r="AI166" s="23">
        <f t="shared" si="139"/>
        <v>0</v>
      </c>
      <c r="AJ166" s="23"/>
      <c r="AK166" s="23"/>
      <c r="AL166" s="23"/>
      <c r="AM166" s="23"/>
      <c r="AN166" s="23"/>
      <c r="AO166" s="23"/>
      <c r="AP166" s="23"/>
      <c r="AQ166" s="23"/>
      <c r="AR166" s="23" t="s">
        <v>107</v>
      </c>
      <c r="AS166" s="23"/>
      <c r="AT166" s="23"/>
      <c r="AU166" s="24"/>
      <c r="AV166" s="25"/>
      <c r="AW166" s="23" t="s">
        <v>107</v>
      </c>
      <c r="AX166" s="23" t="s">
        <v>107</v>
      </c>
      <c r="AY166" s="23" t="s">
        <v>107</v>
      </c>
      <c r="AZ166" s="23" t="s">
        <v>107</v>
      </c>
      <c r="BA166" s="23" t="s">
        <v>107</v>
      </c>
      <c r="BB166" s="23" t="s">
        <v>107</v>
      </c>
      <c r="BC166" s="23" t="s">
        <v>107</v>
      </c>
      <c r="BD166" s="23" t="s">
        <v>107</v>
      </c>
      <c r="BE166" s="23"/>
    </row>
    <row r="167" spans="1:57" hidden="1" x14ac:dyDescent="0.35">
      <c r="A167" s="87" t="s">
        <v>170</v>
      </c>
      <c r="C167" s="23"/>
      <c r="D167" s="23"/>
      <c r="E167" s="23"/>
      <c r="F167" s="23"/>
      <c r="G167" s="24"/>
      <c r="H167" s="25"/>
      <c r="I167" s="23"/>
      <c r="J167" s="24"/>
      <c r="K167" s="25"/>
      <c r="L167" s="23"/>
      <c r="M167" s="31"/>
      <c r="N167" s="26" t="s">
        <v>107</v>
      </c>
      <c r="O167" s="25" t="s">
        <v>107</v>
      </c>
      <c r="P167" s="24"/>
      <c r="Q167" s="25"/>
      <c r="R167" s="24" t="str">
        <f>IF(api_version=2,"Yes","No")</f>
        <v>Yes</v>
      </c>
      <c r="S167" s="25" t="s">
        <v>107</v>
      </c>
      <c r="T167" s="23" t="s">
        <v>107</v>
      </c>
      <c r="U167" s="23"/>
      <c r="V167" s="28"/>
      <c r="W167" s="28"/>
      <c r="X167" s="23"/>
      <c r="Y167" s="23"/>
      <c r="Z167" s="23"/>
      <c r="AA167" s="23"/>
      <c r="AB167" s="29"/>
      <c r="AC167" s="29"/>
      <c r="AD167" s="23"/>
      <c r="AE167" s="23"/>
      <c r="AF167" s="23"/>
      <c r="AG167" s="23"/>
      <c r="AH167" s="23"/>
      <c r="AI167" s="23"/>
      <c r="AJ167" s="23"/>
      <c r="AK167" s="23"/>
      <c r="AL167" s="23"/>
      <c r="AM167" s="23"/>
      <c r="AN167" s="23"/>
      <c r="AO167" s="23"/>
      <c r="AP167" s="23"/>
      <c r="AQ167" s="23"/>
      <c r="AR167" s="23"/>
      <c r="AS167" s="23"/>
      <c r="AT167" s="23"/>
      <c r="AU167" s="24"/>
      <c r="AV167" s="25"/>
      <c r="AW167" s="23"/>
      <c r="AX167" s="23"/>
      <c r="AY167" s="23"/>
      <c r="AZ167" s="23"/>
      <c r="BA167" s="23"/>
      <c r="BB167" s="23"/>
      <c r="BC167" s="23"/>
      <c r="BD167" s="23"/>
      <c r="BE167" s="23"/>
    </row>
    <row r="168" spans="1:57" hidden="1" x14ac:dyDescent="0.35">
      <c r="A168" s="87" t="str">
        <f>IF(api_version=2,"Value Per Share","-")</f>
        <v>Value Per Share</v>
      </c>
      <c r="C168" s="23"/>
      <c r="D168" s="23"/>
      <c r="E168" s="23"/>
      <c r="F168" s="23"/>
      <c r="G168" s="24"/>
      <c r="H168" s="25"/>
      <c r="I168" s="23"/>
      <c r="J168" s="24"/>
      <c r="K168" s="25"/>
      <c r="L168" s="23"/>
      <c r="M168" s="24"/>
      <c r="N168" s="26" t="s">
        <v>107</v>
      </c>
      <c r="O168" s="25" t="s">
        <v>107</v>
      </c>
      <c r="P168" s="24" t="s">
        <v>107</v>
      </c>
      <c r="Q168" s="25" t="s">
        <v>107</v>
      </c>
      <c r="R168" s="24" t="s">
        <v>106</v>
      </c>
      <c r="S168" s="25" t="s">
        <v>107</v>
      </c>
      <c r="T168" s="23" t="s">
        <v>107</v>
      </c>
      <c r="U168" s="23"/>
      <c r="V168" s="23"/>
      <c r="W168" s="23"/>
      <c r="X168" s="23"/>
      <c r="Y168" s="23"/>
      <c r="Z168" s="23"/>
      <c r="AA168" s="23"/>
      <c r="AB168" s="23"/>
      <c r="AC168" s="23"/>
      <c r="AD168" s="23" t="s">
        <v>107</v>
      </c>
      <c r="AE168" s="23"/>
      <c r="AF168" s="23"/>
      <c r="AG168" s="23"/>
      <c r="AH168" s="23"/>
      <c r="AI168" s="23">
        <f t="shared" si="139"/>
        <v>0</v>
      </c>
      <c r="AJ168" s="23"/>
      <c r="AK168" s="23"/>
      <c r="AL168" s="23"/>
      <c r="AM168" s="23"/>
      <c r="AN168" s="23"/>
      <c r="AO168" s="23"/>
      <c r="AP168" s="23"/>
      <c r="AQ168" s="23"/>
      <c r="AR168" s="23" t="s">
        <v>107</v>
      </c>
      <c r="AS168" s="23"/>
      <c r="AT168" s="23"/>
      <c r="AU168" s="24"/>
      <c r="AV168" s="25"/>
      <c r="AW168" s="23" t="s">
        <v>107</v>
      </c>
      <c r="AX168" s="23" t="s">
        <v>107</v>
      </c>
      <c r="AY168" s="23" t="s">
        <v>107</v>
      </c>
      <c r="AZ168" s="23" t="s">
        <v>107</v>
      </c>
      <c r="BA168" s="23" t="s">
        <v>107</v>
      </c>
      <c r="BB168" s="23" t="s">
        <v>107</v>
      </c>
      <c r="BC168" s="23" t="s">
        <v>107</v>
      </c>
      <c r="BD168" s="23" t="s">
        <v>107</v>
      </c>
      <c r="BE168" s="23"/>
    </row>
    <row r="169" spans="1:57" hidden="1" x14ac:dyDescent="0.35">
      <c r="A169" s="87" t="str">
        <f>IF(api_version=2,"Jointly Owned","-")</f>
        <v>Jointly Owned</v>
      </c>
      <c r="C169" s="23"/>
      <c r="D169" s="23"/>
      <c r="E169" s="23"/>
      <c r="F169" s="23"/>
      <c r="G169" s="24"/>
      <c r="H169" s="25"/>
      <c r="I169" s="23"/>
      <c r="J169" s="24"/>
      <c r="K169" s="25"/>
      <c r="L169" s="23"/>
      <c r="M169" s="24"/>
      <c r="N169" s="26" t="s">
        <v>107</v>
      </c>
      <c r="O169" s="25" t="s">
        <v>107</v>
      </c>
      <c r="P169" s="24" t="s">
        <v>107</v>
      </c>
      <c r="Q169" s="25" t="s">
        <v>107</v>
      </c>
      <c r="R169" s="24" t="s">
        <v>107</v>
      </c>
      <c r="S169" s="25"/>
      <c r="T169" s="23" t="s">
        <v>107</v>
      </c>
      <c r="U169" s="23"/>
      <c r="V169" s="23"/>
      <c r="W169" s="23"/>
      <c r="X169" s="23"/>
      <c r="Y169" s="23"/>
      <c r="Z169" s="23"/>
      <c r="AA169" s="23"/>
      <c r="AB169" s="23"/>
      <c r="AC169" s="23"/>
      <c r="AD169" s="23" t="s">
        <v>107</v>
      </c>
      <c r="AE169" s="23"/>
      <c r="AF169" s="23"/>
      <c r="AG169" s="23"/>
      <c r="AH169" s="23"/>
      <c r="AI169" s="23">
        <f t="shared" si="139"/>
        <v>0</v>
      </c>
      <c r="AJ169" s="23"/>
      <c r="AK169" s="23"/>
      <c r="AL169" s="23"/>
      <c r="AM169" s="23"/>
      <c r="AN169" s="23"/>
      <c r="AO169" s="23"/>
      <c r="AP169" s="23"/>
      <c r="AQ169" s="23"/>
      <c r="AR169" s="23" t="s">
        <v>107</v>
      </c>
      <c r="AS169" s="23"/>
      <c r="AT169" s="23" t="s">
        <v>107</v>
      </c>
      <c r="AU169" s="24"/>
      <c r="AV169" s="25"/>
      <c r="AW169" s="23" t="s">
        <v>107</v>
      </c>
      <c r="AX169" s="23" t="s">
        <v>107</v>
      </c>
      <c r="AY169" s="23" t="s">
        <v>107</v>
      </c>
      <c r="AZ169" s="23" t="s">
        <v>107</v>
      </c>
      <c r="BA169" s="23" t="s">
        <v>107</v>
      </c>
      <c r="BB169" s="23" t="s">
        <v>107</v>
      </c>
      <c r="BC169" s="23" t="s">
        <v>107</v>
      </c>
      <c r="BD169" s="23" t="s">
        <v>107</v>
      </c>
      <c r="BE169" s="23"/>
    </row>
    <row r="170" spans="1:57" x14ac:dyDescent="0.35">
      <c r="A170" s="87" t="str">
        <f>IF(api_version=2,"Additional Data","-")</f>
        <v>Additional Data</v>
      </c>
      <c r="C170" s="23" t="str">
        <f t="shared" ref="C170:D170" si="140">IF(api_version=2,"No","No")</f>
        <v>No</v>
      </c>
      <c r="D170" s="23" t="str">
        <f t="shared" si="140"/>
        <v>No</v>
      </c>
      <c r="E170" s="23" t="s">
        <v>107</v>
      </c>
      <c r="F170" s="23" t="str">
        <f>IF(api_version=2,"Yes","No")</f>
        <v>Yes</v>
      </c>
      <c r="G170" s="24" t="str">
        <f>IF(api_version=2,"Yes","No")</f>
        <v>Yes</v>
      </c>
      <c r="H170" s="25" t="s">
        <v>107</v>
      </c>
      <c r="I170" s="23" t="s">
        <v>107</v>
      </c>
      <c r="J170" s="24" t="s">
        <v>107</v>
      </c>
      <c r="K170" s="25" t="s">
        <v>107</v>
      </c>
      <c r="L170" s="23" t="str">
        <f>IF(api_version=2,"Yes","No")</f>
        <v>Yes</v>
      </c>
      <c r="M170" s="24" t="s">
        <v>106</v>
      </c>
      <c r="N170" s="26" t="s">
        <v>107</v>
      </c>
      <c r="O170" s="25" t="s">
        <v>107</v>
      </c>
      <c r="P170" s="24" t="s">
        <v>107</v>
      </c>
      <c r="Q170" s="25" t="s">
        <v>107</v>
      </c>
      <c r="R170" s="23" t="s">
        <v>107</v>
      </c>
      <c r="S170" s="23" t="s">
        <v>107</v>
      </c>
      <c r="T170" s="23" t="str">
        <f>IF(api_version=2,"Yes","No")</f>
        <v>Yes</v>
      </c>
      <c r="U170" s="23" t="s">
        <v>107</v>
      </c>
      <c r="V170" s="23" t="s">
        <v>107</v>
      </c>
      <c r="W170" s="23" t="s">
        <v>107</v>
      </c>
      <c r="X170" s="23" t="s">
        <v>107</v>
      </c>
      <c r="Y170" s="23" t="s">
        <v>107</v>
      </c>
      <c r="Z170" s="23" t="s">
        <v>107</v>
      </c>
      <c r="AA170" s="23" t="s">
        <v>107</v>
      </c>
      <c r="AB170" s="23" t="s">
        <v>107</v>
      </c>
      <c r="AC170" s="23" t="s">
        <v>107</v>
      </c>
      <c r="AD170" s="23" t="s">
        <v>107</v>
      </c>
      <c r="AE170" s="23" t="s">
        <v>107</v>
      </c>
      <c r="AF170" s="23" t="s">
        <v>107</v>
      </c>
      <c r="AG170" s="23" t="s">
        <v>107</v>
      </c>
      <c r="AH170" s="28" t="str">
        <f>IF(api_ver=2,"Yes*","No")</f>
        <v>No</v>
      </c>
      <c r="AI170" s="28" t="str">
        <f t="shared" si="139"/>
        <v>No</v>
      </c>
      <c r="AJ170" s="23" t="s">
        <v>107</v>
      </c>
      <c r="AK170" s="23" t="s">
        <v>107</v>
      </c>
      <c r="AL170" s="23" t="s">
        <v>107</v>
      </c>
      <c r="AM170" s="23" t="s">
        <v>107</v>
      </c>
      <c r="AN170" s="23" t="s">
        <v>107</v>
      </c>
      <c r="AO170" s="23" t="s">
        <v>107</v>
      </c>
      <c r="AP170" s="23" t="s">
        <v>107</v>
      </c>
      <c r="AQ170" s="23" t="s">
        <v>107</v>
      </c>
      <c r="AR170" s="23" t="s">
        <v>107</v>
      </c>
      <c r="AS170" s="23" t="s">
        <v>107</v>
      </c>
      <c r="AT170" s="23" t="s">
        <v>107</v>
      </c>
      <c r="AU170" s="24" t="s">
        <v>106</v>
      </c>
      <c r="AV170" s="25" t="s">
        <v>107</v>
      </c>
      <c r="AW170" s="23" t="s">
        <v>107</v>
      </c>
      <c r="AX170" s="23" t="s">
        <v>107</v>
      </c>
      <c r="AY170" s="23" t="s">
        <v>107</v>
      </c>
      <c r="AZ170" s="23" t="s">
        <v>107</v>
      </c>
      <c r="BA170" s="23" t="s">
        <v>107</v>
      </c>
      <c r="BB170" s="23" t="s">
        <v>107</v>
      </c>
      <c r="BC170" s="23" t="s">
        <v>107</v>
      </c>
      <c r="BD170" s="23" t="s">
        <v>107</v>
      </c>
      <c r="BE170" s="23" t="s">
        <v>107</v>
      </c>
    </row>
    <row r="171" spans="1:57" ht="15" hidden="1" thickBot="1" x14ac:dyDescent="0.4">
      <c r="A171" s="106" t="str">
        <f>IF(api_version=2,"-","-")</f>
        <v>-</v>
      </c>
      <c r="C171" s="23"/>
      <c r="D171" s="23"/>
      <c r="E171" s="23"/>
      <c r="F171" s="23"/>
      <c r="G171" s="24"/>
      <c r="H171" s="25"/>
      <c r="I171" s="23"/>
      <c r="J171" s="23"/>
      <c r="K171" s="23"/>
      <c r="L171" s="23"/>
      <c r="M171" s="24"/>
      <c r="N171" s="26"/>
      <c r="O171" s="26"/>
      <c r="P171" s="24" t="s">
        <v>107</v>
      </c>
      <c r="Q171" s="25" t="s">
        <v>107</v>
      </c>
      <c r="R171" s="24"/>
      <c r="S171" s="25"/>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4"/>
      <c r="AV171" s="25"/>
      <c r="AW171" s="23"/>
      <c r="AX171" s="23"/>
      <c r="AY171" s="23"/>
      <c r="AZ171" s="24" t="s">
        <v>107</v>
      </c>
      <c r="BA171" s="23"/>
      <c r="BB171" s="23"/>
      <c r="BC171" s="23"/>
      <c r="BD171" s="23"/>
      <c r="BE171" s="23"/>
    </row>
    <row r="172" spans="1:57" x14ac:dyDescent="0.35">
      <c r="A172" s="102" t="s">
        <v>154</v>
      </c>
      <c r="C172" s="34"/>
      <c r="D172" s="34"/>
      <c r="E172" s="34"/>
      <c r="F172" s="34"/>
      <c r="G172" s="34"/>
      <c r="H172" s="34"/>
      <c r="I172" s="34"/>
      <c r="J172" s="121"/>
      <c r="K172" s="121"/>
      <c r="L172" s="34"/>
      <c r="M172" s="34"/>
      <c r="N172" s="34"/>
      <c r="O172" s="34"/>
      <c r="P172" s="121"/>
      <c r="Q172" s="121"/>
      <c r="R172" s="121"/>
      <c r="S172" s="121"/>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118" t="str">
        <f>AU$3</f>
        <v>Limited</v>
      </c>
      <c r="AV172" s="118" t="str">
        <f>AV$3</f>
        <v>Non Limited</v>
      </c>
      <c r="AW172" s="34"/>
      <c r="AX172" s="34"/>
      <c r="AY172" s="34"/>
      <c r="AZ172" s="34"/>
      <c r="BA172" s="34"/>
      <c r="BB172" s="34"/>
      <c r="BC172" s="34"/>
      <c r="BD172" s="34"/>
      <c r="BE172" s="34"/>
    </row>
    <row r="173" spans="1:57" ht="18.75" customHeight="1" x14ac:dyDescent="0.35">
      <c r="A173" s="97" t="s">
        <v>171</v>
      </c>
      <c r="C173" s="34"/>
      <c r="D173" s="34"/>
      <c r="E173" s="34"/>
      <c r="F173" s="34"/>
      <c r="G173" s="34"/>
      <c r="H173" s="34"/>
      <c r="I173" s="34"/>
      <c r="J173" s="116"/>
      <c r="K173" s="116"/>
      <c r="L173" s="34"/>
      <c r="M173" s="34"/>
      <c r="N173" s="34"/>
      <c r="O173" s="34"/>
      <c r="P173" s="116"/>
      <c r="Q173" s="116"/>
      <c r="R173" s="116"/>
      <c r="S173" s="116"/>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119"/>
      <c r="AV173" s="119"/>
      <c r="AW173" s="34"/>
      <c r="AX173" s="34"/>
      <c r="AY173" s="34"/>
      <c r="AZ173" s="116"/>
      <c r="BA173" s="34"/>
      <c r="BB173" s="34"/>
      <c r="BC173" s="34"/>
      <c r="BD173" s="34"/>
      <c r="BE173" s="34"/>
    </row>
    <row r="174" spans="1:57" x14ac:dyDescent="0.35">
      <c r="A174" s="104" t="s">
        <v>172</v>
      </c>
      <c r="C174" s="34"/>
      <c r="D174" s="34"/>
      <c r="E174" s="34"/>
      <c r="F174" s="34"/>
      <c r="G174" s="34"/>
      <c r="H174" s="34"/>
      <c r="I174" s="34"/>
      <c r="J174" s="117"/>
      <c r="K174" s="117"/>
      <c r="L174" s="34"/>
      <c r="M174" s="34"/>
      <c r="N174" s="34"/>
      <c r="O174" s="34"/>
      <c r="P174" s="117"/>
      <c r="Q174" s="117"/>
      <c r="R174" s="117"/>
      <c r="S174" s="117"/>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120"/>
      <c r="AV174" s="120"/>
      <c r="AW174" s="34"/>
      <c r="AX174" s="34"/>
      <c r="AY174" s="34"/>
      <c r="AZ174" s="117"/>
      <c r="BA174" s="34"/>
      <c r="BB174" s="34"/>
      <c r="BC174" s="34"/>
      <c r="BD174" s="34"/>
      <c r="BE174" s="34"/>
    </row>
    <row r="175" spans="1:57" x14ac:dyDescent="0.35">
      <c r="A175" s="87" t="s">
        <v>173</v>
      </c>
      <c r="C175" s="23" t="s">
        <v>106</v>
      </c>
      <c r="D175" s="23" t="s">
        <v>106</v>
      </c>
      <c r="E175" s="23" t="s">
        <v>106</v>
      </c>
      <c r="F175" s="23" t="s">
        <v>106</v>
      </c>
      <c r="G175" s="24" t="s">
        <v>106</v>
      </c>
      <c r="H175" s="25" t="s">
        <v>107</v>
      </c>
      <c r="I175" s="23" t="s">
        <v>106</v>
      </c>
      <c r="J175" s="24" t="s">
        <v>106</v>
      </c>
      <c r="K175" s="25" t="s">
        <v>107</v>
      </c>
      <c r="L175" s="23" t="s">
        <v>106</v>
      </c>
      <c r="M175" s="24" t="s">
        <v>106</v>
      </c>
      <c r="N175" s="26" t="s">
        <v>106</v>
      </c>
      <c r="O175" s="26" t="s">
        <v>106</v>
      </c>
      <c r="P175" s="24" t="s">
        <v>106</v>
      </c>
      <c r="Q175" s="25" t="s">
        <v>107</v>
      </c>
      <c r="R175" s="24" t="s">
        <v>106</v>
      </c>
      <c r="S175" s="25" t="s">
        <v>107</v>
      </c>
      <c r="T175" s="23" t="s">
        <v>107</v>
      </c>
      <c r="U175" s="23" t="s">
        <v>107</v>
      </c>
      <c r="V175" s="23" t="s">
        <v>106</v>
      </c>
      <c r="W175" s="23" t="s">
        <v>107</v>
      </c>
      <c r="X175" s="23" t="s">
        <v>107</v>
      </c>
      <c r="Y175" s="23" t="s">
        <v>107</v>
      </c>
      <c r="Z175" s="23" t="s">
        <v>107</v>
      </c>
      <c r="AA175" s="23" t="s">
        <v>106</v>
      </c>
      <c r="AB175" s="23" t="s">
        <v>106</v>
      </c>
      <c r="AC175" s="23" t="s">
        <v>107</v>
      </c>
      <c r="AD175" s="23" t="s">
        <v>106</v>
      </c>
      <c r="AE175" s="23" t="s">
        <v>107</v>
      </c>
      <c r="AF175" s="23" t="s">
        <v>106</v>
      </c>
      <c r="AG175" s="23" t="s">
        <v>106</v>
      </c>
      <c r="AH175" s="23" t="s">
        <v>107</v>
      </c>
      <c r="AI175" s="23" t="str">
        <f>AH175</f>
        <v>No</v>
      </c>
      <c r="AJ175" s="23" t="s">
        <v>106</v>
      </c>
      <c r="AK175" s="23" t="s">
        <v>106</v>
      </c>
      <c r="AL175" s="23" t="s">
        <v>106</v>
      </c>
      <c r="AM175" s="23" t="str">
        <f>AF175</f>
        <v>Yes</v>
      </c>
      <c r="AN175" s="23" t="s">
        <v>107</v>
      </c>
      <c r="AO175" s="23" t="s">
        <v>174</v>
      </c>
      <c r="AP175" s="23" t="s">
        <v>107</v>
      </c>
      <c r="AQ175" s="23" t="s">
        <v>107</v>
      </c>
      <c r="AR175" s="23" t="s">
        <v>107</v>
      </c>
      <c r="AS175" s="23" t="s">
        <v>106</v>
      </c>
      <c r="AT175" s="23" t="s">
        <v>106</v>
      </c>
      <c r="AU175" s="24" t="s">
        <v>106</v>
      </c>
      <c r="AV175" s="24" t="s">
        <v>106</v>
      </c>
      <c r="AW175" s="23" t="s">
        <v>107</v>
      </c>
      <c r="AX175" s="23" t="s">
        <v>106</v>
      </c>
      <c r="AY175" s="23" t="s">
        <v>106</v>
      </c>
      <c r="AZ175" s="24" t="s">
        <v>107</v>
      </c>
      <c r="BA175" s="23" t="s">
        <v>107</v>
      </c>
      <c r="BB175" s="23" t="s">
        <v>107</v>
      </c>
      <c r="BC175" s="23" t="s">
        <v>107</v>
      </c>
      <c r="BD175" s="23" t="s">
        <v>107</v>
      </c>
      <c r="BE175" s="23" t="s">
        <v>107</v>
      </c>
    </row>
    <row r="176" spans="1:57" x14ac:dyDescent="0.35">
      <c r="A176" s="86" t="str">
        <f>IF(api_version=2,"API ID","-")</f>
        <v>API ID</v>
      </c>
      <c r="C176" s="23" t="str">
        <f>IF(api_version=2,"Yes","No")</f>
        <v>Yes</v>
      </c>
      <c r="D176" s="23" t="str">
        <f>IF(api_version=2,"Yes","No")</f>
        <v>Yes</v>
      </c>
      <c r="E176" s="23" t="s">
        <v>107</v>
      </c>
      <c r="F176" s="23" t="str">
        <f>IF(api_version=2,"Yes","No")</f>
        <v>Yes</v>
      </c>
      <c r="G176" s="24" t="str">
        <f>IF(api_version=2,"Yes","No")</f>
        <v>Yes</v>
      </c>
      <c r="H176" s="25" t="s">
        <v>107</v>
      </c>
      <c r="I176" s="23" t="str">
        <f>IF(api_version=2,"Yes","No")</f>
        <v>Yes</v>
      </c>
      <c r="J176" s="24" t="str">
        <f>IF(api_version=2,"Yes","No")</f>
        <v>Yes</v>
      </c>
      <c r="K176" s="25" t="s">
        <v>107</v>
      </c>
      <c r="L176" s="23" t="s">
        <v>106</v>
      </c>
      <c r="M176" s="24" t="s">
        <v>107</v>
      </c>
      <c r="N176" s="26" t="s">
        <v>107</v>
      </c>
      <c r="O176" s="26" t="s">
        <v>107</v>
      </c>
      <c r="P176" s="24" t="str">
        <f>IF(api_version=2,"Yes","No")</f>
        <v>Yes</v>
      </c>
      <c r="Q176" s="25" t="s">
        <v>107</v>
      </c>
      <c r="R176" s="24" t="str">
        <f>IF(api_version=2,"Yes","No")</f>
        <v>Yes</v>
      </c>
      <c r="S176" s="25" t="s">
        <v>107</v>
      </c>
      <c r="T176" s="23" t="s">
        <v>107</v>
      </c>
      <c r="U176" s="23" t="s">
        <v>107</v>
      </c>
      <c r="V176" s="23" t="str">
        <f>IF(api_version=2,"Yes","No")</f>
        <v>Yes</v>
      </c>
      <c r="W176" s="23" t="s">
        <v>107</v>
      </c>
      <c r="X176" s="23" t="s">
        <v>107</v>
      </c>
      <c r="Y176" s="23" t="s">
        <v>107</v>
      </c>
      <c r="Z176" s="23" t="s">
        <v>107</v>
      </c>
      <c r="AA176" s="23" t="s">
        <v>107</v>
      </c>
      <c r="AB176" s="23" t="s">
        <v>107</v>
      </c>
      <c r="AC176" s="23" t="s">
        <v>107</v>
      </c>
      <c r="AD176" s="23" t="s">
        <v>107</v>
      </c>
      <c r="AE176" s="23" t="s">
        <v>107</v>
      </c>
      <c r="AF176" s="23" t="s">
        <v>107</v>
      </c>
      <c r="AG176" s="23" t="s">
        <v>107</v>
      </c>
      <c r="AH176" s="23" t="s">
        <v>107</v>
      </c>
      <c r="AI176" s="23" t="str">
        <f t="shared" ref="AI176:AI184" si="141">AH176</f>
        <v>No</v>
      </c>
      <c r="AJ176" s="23" t="str">
        <f>IF(api_version=2,"Yes","No")</f>
        <v>Yes</v>
      </c>
      <c r="AK176" s="23" t="str">
        <f>IF(api_version=2,"Yes","No")</f>
        <v>Yes</v>
      </c>
      <c r="AL176" s="23" t="s">
        <v>106</v>
      </c>
      <c r="AM176" s="23" t="str">
        <f>AF176</f>
        <v>No</v>
      </c>
      <c r="AN176" s="23" t="s">
        <v>107</v>
      </c>
      <c r="AO176" s="23" t="s">
        <v>107</v>
      </c>
      <c r="AP176" s="23" t="s">
        <v>107</v>
      </c>
      <c r="AQ176" s="23" t="s">
        <v>107</v>
      </c>
      <c r="AR176" s="23" t="s">
        <v>107</v>
      </c>
      <c r="AS176" s="23" t="s">
        <v>107</v>
      </c>
      <c r="AT176" s="23" t="s">
        <v>107</v>
      </c>
      <c r="AU176" s="24" t="str">
        <f>IF(api_version=2,"Yes","No")</f>
        <v>Yes</v>
      </c>
      <c r="AV176" s="24" t="str">
        <f>IF(api_version=2,"Yes","No")</f>
        <v>Yes</v>
      </c>
      <c r="AW176" s="23" t="s">
        <v>107</v>
      </c>
      <c r="AX176" s="23" t="s">
        <v>107</v>
      </c>
      <c r="AY176" s="23" t="str">
        <f>IF(api_version=2,"Yes","No")</f>
        <v>Yes</v>
      </c>
      <c r="AZ176" s="24" t="s">
        <v>107</v>
      </c>
      <c r="BA176" s="23" t="s">
        <v>107</v>
      </c>
      <c r="BB176" s="23" t="s">
        <v>107</v>
      </c>
      <c r="BC176" s="23" t="s">
        <v>107</v>
      </c>
      <c r="BD176" s="23" t="s">
        <v>107</v>
      </c>
      <c r="BE176" s="23" t="s">
        <v>107</v>
      </c>
    </row>
    <row r="177" spans="1:57" x14ac:dyDescent="0.35">
      <c r="A177" s="87" t="s">
        <v>175</v>
      </c>
      <c r="C177" s="23" t="s">
        <v>106</v>
      </c>
      <c r="D177" s="23" t="s">
        <v>106</v>
      </c>
      <c r="E177" s="23" t="s">
        <v>107</v>
      </c>
      <c r="F177" s="23" t="s">
        <v>106</v>
      </c>
      <c r="G177" s="24" t="s">
        <v>106</v>
      </c>
      <c r="H177" s="25" t="s">
        <v>107</v>
      </c>
      <c r="I177" s="23" t="s">
        <v>106</v>
      </c>
      <c r="J177" s="24" t="s">
        <v>106</v>
      </c>
      <c r="K177" s="25" t="s">
        <v>107</v>
      </c>
      <c r="L177" s="23" t="s">
        <v>106</v>
      </c>
      <c r="M177" s="24" t="s">
        <v>107</v>
      </c>
      <c r="N177" s="26" t="s">
        <v>107</v>
      </c>
      <c r="O177" s="26" t="s">
        <v>107</v>
      </c>
      <c r="P177" s="24" t="s">
        <v>106</v>
      </c>
      <c r="Q177" s="25" t="s">
        <v>107</v>
      </c>
      <c r="R177" s="24" t="s">
        <v>106</v>
      </c>
      <c r="S177" s="25" t="s">
        <v>107</v>
      </c>
      <c r="T177" s="23" t="s">
        <v>107</v>
      </c>
      <c r="U177" s="23" t="s">
        <v>107</v>
      </c>
      <c r="V177" s="23" t="s">
        <v>107</v>
      </c>
      <c r="W177" s="23" t="s">
        <v>107</v>
      </c>
      <c r="X177" s="23" t="s">
        <v>107</v>
      </c>
      <c r="Y177" s="23" t="s">
        <v>107</v>
      </c>
      <c r="Z177" s="23" t="s">
        <v>107</v>
      </c>
      <c r="AA177" s="23" t="s">
        <v>107</v>
      </c>
      <c r="AB177" s="23" t="s">
        <v>107</v>
      </c>
      <c r="AC177" s="23" t="s">
        <v>107</v>
      </c>
      <c r="AD177" s="23" t="s">
        <v>107</v>
      </c>
      <c r="AE177" s="23" t="s">
        <v>107</v>
      </c>
      <c r="AF177" s="23" t="s">
        <v>107</v>
      </c>
      <c r="AG177" s="23" t="s">
        <v>107</v>
      </c>
      <c r="AH177" s="23" t="s">
        <v>107</v>
      </c>
      <c r="AI177" s="23" t="str">
        <f t="shared" si="141"/>
        <v>No</v>
      </c>
      <c r="AJ177" s="23" t="s">
        <v>107</v>
      </c>
      <c r="AK177" s="23" t="s">
        <v>107</v>
      </c>
      <c r="AL177" s="23" t="s">
        <v>107</v>
      </c>
      <c r="AM177" s="23" t="str">
        <f>AF177</f>
        <v>No</v>
      </c>
      <c r="AN177" s="23" t="s">
        <v>107</v>
      </c>
      <c r="AO177" s="23" t="s">
        <v>107</v>
      </c>
      <c r="AP177" s="23" t="s">
        <v>107</v>
      </c>
      <c r="AQ177" s="23" t="s">
        <v>107</v>
      </c>
      <c r="AR177" s="23" t="s">
        <v>107</v>
      </c>
      <c r="AS177" s="23" t="s">
        <v>107</v>
      </c>
      <c r="AT177" s="23" t="s">
        <v>106</v>
      </c>
      <c r="AU177" s="24" t="s">
        <v>108</v>
      </c>
      <c r="AV177" s="24" t="s">
        <v>108</v>
      </c>
      <c r="AW177" s="23" t="s">
        <v>107</v>
      </c>
      <c r="AX177" s="23" t="s">
        <v>106</v>
      </c>
      <c r="AY177" s="23" t="s">
        <v>106</v>
      </c>
      <c r="AZ177" s="24" t="s">
        <v>107</v>
      </c>
      <c r="BA177" s="23" t="s">
        <v>107</v>
      </c>
      <c r="BB177" s="23" t="s">
        <v>107</v>
      </c>
      <c r="BC177" s="23" t="s">
        <v>107</v>
      </c>
      <c r="BD177" s="23" t="s">
        <v>107</v>
      </c>
      <c r="BE177" s="23" t="s">
        <v>107</v>
      </c>
    </row>
    <row r="178" spans="1:57" x14ac:dyDescent="0.35">
      <c r="A178" s="86" t="str">
        <f>IF(api_version=2,"Company Type","-")</f>
        <v>Company Type</v>
      </c>
      <c r="C178" s="28" t="s">
        <v>109</v>
      </c>
      <c r="D178" s="28" t="s">
        <v>109</v>
      </c>
      <c r="E178" s="28" t="s">
        <v>109</v>
      </c>
      <c r="F178" s="28" t="s">
        <v>109</v>
      </c>
      <c r="G178" s="33" t="s">
        <v>109</v>
      </c>
      <c r="H178" s="25" t="s">
        <v>107</v>
      </c>
      <c r="I178" s="28" t="s">
        <v>109</v>
      </c>
      <c r="J178" s="33" t="s">
        <v>109</v>
      </c>
      <c r="K178" s="25" t="s">
        <v>107</v>
      </c>
      <c r="L178" s="28" t="s">
        <v>109</v>
      </c>
      <c r="M178" s="33" t="s">
        <v>109</v>
      </c>
      <c r="N178" s="56" t="s">
        <v>109</v>
      </c>
      <c r="O178" s="56" t="s">
        <v>109</v>
      </c>
      <c r="P178" s="33" t="s">
        <v>109</v>
      </c>
      <c r="Q178" s="25" t="s">
        <v>107</v>
      </c>
      <c r="R178" s="33" t="s">
        <v>109</v>
      </c>
      <c r="S178" s="25" t="s">
        <v>107</v>
      </c>
      <c r="T178" s="23" t="s">
        <v>107</v>
      </c>
      <c r="U178" s="23" t="s">
        <v>107</v>
      </c>
      <c r="V178" s="28" t="s">
        <v>109</v>
      </c>
      <c r="W178" s="23" t="s">
        <v>107</v>
      </c>
      <c r="X178" s="23" t="s">
        <v>107</v>
      </c>
      <c r="Y178" s="23" t="s">
        <v>107</v>
      </c>
      <c r="Z178" s="23" t="s">
        <v>107</v>
      </c>
      <c r="AA178" s="23" t="s">
        <v>107</v>
      </c>
      <c r="AB178" s="28" t="s">
        <v>109</v>
      </c>
      <c r="AC178" s="23" t="s">
        <v>107</v>
      </c>
      <c r="AD178" s="28" t="s">
        <v>109</v>
      </c>
      <c r="AE178" s="23" t="s">
        <v>107</v>
      </c>
      <c r="AF178" s="28" t="s">
        <v>109</v>
      </c>
      <c r="AG178" s="28" t="s">
        <v>109</v>
      </c>
      <c r="AH178" s="23" t="s">
        <v>107</v>
      </c>
      <c r="AI178" s="23" t="str">
        <f>AH178</f>
        <v>No</v>
      </c>
      <c r="AJ178" s="28" t="s">
        <v>109</v>
      </c>
      <c r="AK178" s="28" t="s">
        <v>109</v>
      </c>
      <c r="AL178" s="28" t="s">
        <v>109</v>
      </c>
      <c r="AM178" s="28" t="s">
        <v>109</v>
      </c>
      <c r="AN178" s="23" t="s">
        <v>107</v>
      </c>
      <c r="AO178" s="28" t="s">
        <v>109</v>
      </c>
      <c r="AP178" s="23" t="s">
        <v>107</v>
      </c>
      <c r="AQ178" s="23" t="s">
        <v>107</v>
      </c>
      <c r="AR178" s="23" t="s">
        <v>107</v>
      </c>
      <c r="AS178" s="28" t="s">
        <v>109</v>
      </c>
      <c r="AT178" s="28" t="s">
        <v>109</v>
      </c>
      <c r="AU178" s="33" t="s">
        <v>109</v>
      </c>
      <c r="AV178" s="33" t="s">
        <v>109</v>
      </c>
      <c r="AW178" s="23" t="s">
        <v>107</v>
      </c>
      <c r="AX178" s="28" t="s">
        <v>109</v>
      </c>
      <c r="AY178" s="28" t="s">
        <v>109</v>
      </c>
      <c r="AZ178" s="24" t="s">
        <v>107</v>
      </c>
      <c r="BA178" s="23" t="s">
        <v>107</v>
      </c>
      <c r="BB178" s="23" t="s">
        <v>107</v>
      </c>
      <c r="BC178" s="23" t="s">
        <v>107</v>
      </c>
      <c r="BD178" s="23" t="s">
        <v>107</v>
      </c>
      <c r="BE178" s="23" t="s">
        <v>107</v>
      </c>
    </row>
    <row r="179" spans="1:57" x14ac:dyDescent="0.35">
      <c r="A179" s="87" t="s">
        <v>176</v>
      </c>
      <c r="C179" s="23" t="s">
        <v>106</v>
      </c>
      <c r="D179" s="23" t="s">
        <v>106</v>
      </c>
      <c r="E179" s="23" t="s">
        <v>107</v>
      </c>
      <c r="F179" s="23" t="s">
        <v>107</v>
      </c>
      <c r="G179" s="24" t="s">
        <v>106</v>
      </c>
      <c r="H179" s="25" t="s">
        <v>107</v>
      </c>
      <c r="I179" s="23" t="s">
        <v>106</v>
      </c>
      <c r="J179" s="24" t="s">
        <v>106</v>
      </c>
      <c r="K179" s="25" t="s">
        <v>107</v>
      </c>
      <c r="L179" s="23" t="s">
        <v>106</v>
      </c>
      <c r="M179" s="24" t="s">
        <v>107</v>
      </c>
      <c r="N179" s="26" t="s">
        <v>107</v>
      </c>
      <c r="O179" s="26" t="s">
        <v>107</v>
      </c>
      <c r="P179" s="24"/>
      <c r="Q179" s="25" t="s">
        <v>107</v>
      </c>
      <c r="R179" s="24" t="s">
        <v>106</v>
      </c>
      <c r="S179" s="25" t="s">
        <v>107</v>
      </c>
      <c r="T179" s="23" t="s">
        <v>107</v>
      </c>
      <c r="U179" s="23" t="s">
        <v>107</v>
      </c>
      <c r="V179" s="23" t="s">
        <v>107</v>
      </c>
      <c r="W179" s="23" t="s">
        <v>107</v>
      </c>
      <c r="X179" s="23" t="s">
        <v>107</v>
      </c>
      <c r="Y179" s="23" t="s">
        <v>107</v>
      </c>
      <c r="Z179" s="23" t="s">
        <v>107</v>
      </c>
      <c r="AA179" s="23" t="s">
        <v>107</v>
      </c>
      <c r="AB179" s="23" t="s">
        <v>107</v>
      </c>
      <c r="AC179" s="23" t="s">
        <v>107</v>
      </c>
      <c r="AD179" s="23" t="str">
        <f>AF179</f>
        <v>No</v>
      </c>
      <c r="AE179" s="23" t="s">
        <v>107</v>
      </c>
      <c r="AF179" s="23" t="s">
        <v>107</v>
      </c>
      <c r="AG179" s="23" t="s">
        <v>107</v>
      </c>
      <c r="AH179" s="23" t="s">
        <v>107</v>
      </c>
      <c r="AI179" s="23" t="str">
        <f t="shared" si="141"/>
        <v>No</v>
      </c>
      <c r="AJ179" s="23" t="s">
        <v>107</v>
      </c>
      <c r="AK179" s="23" t="s">
        <v>107</v>
      </c>
      <c r="AL179" s="23" t="s">
        <v>106</v>
      </c>
      <c r="AM179" s="23" t="str">
        <f t="shared" ref="AM179:AM184" si="142">AF179</f>
        <v>No</v>
      </c>
      <c r="AN179" s="23" t="s">
        <v>107</v>
      </c>
      <c r="AO179" s="23" t="s">
        <v>107</v>
      </c>
      <c r="AP179" s="23" t="s">
        <v>107</v>
      </c>
      <c r="AQ179" s="23" t="s">
        <v>107</v>
      </c>
      <c r="AR179" s="23" t="s">
        <v>107</v>
      </c>
      <c r="AS179" s="23" t="s">
        <v>107</v>
      </c>
      <c r="AT179" s="23" t="s">
        <v>107</v>
      </c>
      <c r="AU179" s="24" t="s">
        <v>108</v>
      </c>
      <c r="AV179" s="24" t="s">
        <v>108</v>
      </c>
      <c r="AW179" s="23" t="s">
        <v>107</v>
      </c>
      <c r="AX179" s="23" t="s">
        <v>106</v>
      </c>
      <c r="AY179" s="23" t="s">
        <v>107</v>
      </c>
      <c r="AZ179" s="24" t="s">
        <v>107</v>
      </c>
      <c r="BA179" s="23" t="s">
        <v>107</v>
      </c>
      <c r="BB179" s="23" t="s">
        <v>107</v>
      </c>
      <c r="BC179" s="23" t="s">
        <v>107</v>
      </c>
      <c r="BD179" s="23" t="s">
        <v>107</v>
      </c>
      <c r="BE179" s="23" t="s">
        <v>107</v>
      </c>
    </row>
    <row r="180" spans="1:57" x14ac:dyDescent="0.35">
      <c r="A180" s="87" t="s">
        <v>177</v>
      </c>
      <c r="C180" s="23" t="s">
        <v>106</v>
      </c>
      <c r="D180" s="23" t="s">
        <v>106</v>
      </c>
      <c r="E180" s="23" t="s">
        <v>107</v>
      </c>
      <c r="F180" s="23" t="s">
        <v>106</v>
      </c>
      <c r="G180" s="24" t="s">
        <v>106</v>
      </c>
      <c r="H180" s="25" t="s">
        <v>107</v>
      </c>
      <c r="I180" s="23" t="s">
        <v>106</v>
      </c>
      <c r="J180" s="24" t="s">
        <v>106</v>
      </c>
      <c r="K180" s="25" t="s">
        <v>107</v>
      </c>
      <c r="L180" s="23" t="s">
        <v>106</v>
      </c>
      <c r="M180" s="24" t="s">
        <v>107</v>
      </c>
      <c r="N180" s="26" t="s">
        <v>107</v>
      </c>
      <c r="O180" s="26" t="s">
        <v>107</v>
      </c>
      <c r="P180" s="24" t="s">
        <v>106</v>
      </c>
      <c r="Q180" s="25" t="s">
        <v>107</v>
      </c>
      <c r="R180" s="24" t="str">
        <f>IF(api_version=2,"Yes","No")</f>
        <v>Yes</v>
      </c>
      <c r="S180" s="25" t="s">
        <v>107</v>
      </c>
      <c r="T180" s="23" t="s">
        <v>107</v>
      </c>
      <c r="U180" s="23" t="s">
        <v>107</v>
      </c>
      <c r="V180" s="23" t="s">
        <v>107</v>
      </c>
      <c r="W180" s="23" t="s">
        <v>107</v>
      </c>
      <c r="X180" s="23" t="s">
        <v>107</v>
      </c>
      <c r="Y180" s="23" t="s">
        <v>107</v>
      </c>
      <c r="Z180" s="23" t="s">
        <v>107</v>
      </c>
      <c r="AA180" s="23" t="s">
        <v>107</v>
      </c>
      <c r="AB180" s="23" t="s">
        <v>107</v>
      </c>
      <c r="AC180" s="23" t="s">
        <v>107</v>
      </c>
      <c r="AD180" s="23" t="s">
        <v>107</v>
      </c>
      <c r="AE180" s="23" t="s">
        <v>107</v>
      </c>
      <c r="AF180" s="23" t="s">
        <v>107</v>
      </c>
      <c r="AG180" s="23" t="s">
        <v>107</v>
      </c>
      <c r="AH180" s="23" t="s">
        <v>107</v>
      </c>
      <c r="AI180" s="23" t="str">
        <f t="shared" si="141"/>
        <v>No</v>
      </c>
      <c r="AJ180" s="23" t="s">
        <v>106</v>
      </c>
      <c r="AK180" s="23" t="s">
        <v>107</v>
      </c>
      <c r="AL180" s="23" t="s">
        <v>106</v>
      </c>
      <c r="AM180" s="23" t="str">
        <f t="shared" si="142"/>
        <v>No</v>
      </c>
      <c r="AN180" s="23" t="s">
        <v>107</v>
      </c>
      <c r="AO180" s="23" t="s">
        <v>107</v>
      </c>
      <c r="AP180" s="23" t="s">
        <v>107</v>
      </c>
      <c r="AQ180" s="23" t="s">
        <v>107</v>
      </c>
      <c r="AR180" s="23" t="s">
        <v>107</v>
      </c>
      <c r="AS180" s="23" t="s">
        <v>107</v>
      </c>
      <c r="AT180" s="23" t="s">
        <v>106</v>
      </c>
      <c r="AU180" s="24" t="s">
        <v>106</v>
      </c>
      <c r="AV180" s="24" t="s">
        <v>106</v>
      </c>
      <c r="AW180" s="23" t="s">
        <v>107</v>
      </c>
      <c r="AX180" s="23" t="s">
        <v>106</v>
      </c>
      <c r="AY180" s="23" t="s">
        <v>106</v>
      </c>
      <c r="AZ180" s="24" t="s">
        <v>107</v>
      </c>
      <c r="BA180" s="23" t="s">
        <v>107</v>
      </c>
      <c r="BB180" s="23" t="s">
        <v>107</v>
      </c>
      <c r="BC180" s="23" t="s">
        <v>107</v>
      </c>
      <c r="BD180" s="23" t="s">
        <v>107</v>
      </c>
      <c r="BE180" s="23" t="s">
        <v>107</v>
      </c>
    </row>
    <row r="181" spans="1:57" x14ac:dyDescent="0.35">
      <c r="A181" s="87" t="s">
        <v>178</v>
      </c>
      <c r="C181" s="23" t="s">
        <v>107</v>
      </c>
      <c r="D181" s="23" t="s">
        <v>107</v>
      </c>
      <c r="E181" s="23" t="s">
        <v>107</v>
      </c>
      <c r="F181" s="23" t="s">
        <v>107</v>
      </c>
      <c r="G181" s="24" t="s">
        <v>107</v>
      </c>
      <c r="H181" s="25" t="s">
        <v>107</v>
      </c>
      <c r="I181" s="23" t="s">
        <v>107</v>
      </c>
      <c r="J181" s="24" t="s">
        <v>107</v>
      </c>
      <c r="K181" s="25" t="s">
        <v>107</v>
      </c>
      <c r="L181" s="23" t="s">
        <v>107</v>
      </c>
      <c r="M181" s="24" t="s">
        <v>107</v>
      </c>
      <c r="N181" s="26" t="s">
        <v>107</v>
      </c>
      <c r="O181" s="26" t="s">
        <v>107</v>
      </c>
      <c r="P181" s="24" t="s">
        <v>107</v>
      </c>
      <c r="Q181" s="25" t="s">
        <v>107</v>
      </c>
      <c r="R181" s="24" t="s">
        <v>107</v>
      </c>
      <c r="S181" s="25" t="s">
        <v>107</v>
      </c>
      <c r="T181" s="23" t="s">
        <v>107</v>
      </c>
      <c r="U181" s="23" t="s">
        <v>107</v>
      </c>
      <c r="V181" s="23" t="s">
        <v>107</v>
      </c>
      <c r="W181" s="23" t="s">
        <v>107</v>
      </c>
      <c r="X181" s="23" t="s">
        <v>107</v>
      </c>
      <c r="Y181" s="23" t="s">
        <v>107</v>
      </c>
      <c r="Z181" s="23" t="s">
        <v>107</v>
      </c>
      <c r="AA181" s="23" t="s">
        <v>107</v>
      </c>
      <c r="AB181" s="23" t="s">
        <v>107</v>
      </c>
      <c r="AC181" s="23" t="s">
        <v>107</v>
      </c>
      <c r="AD181" s="23" t="s">
        <v>107</v>
      </c>
      <c r="AE181" s="23" t="s">
        <v>107</v>
      </c>
      <c r="AF181" s="23" t="s">
        <v>107</v>
      </c>
      <c r="AG181" s="23" t="s">
        <v>107</v>
      </c>
      <c r="AH181" s="23" t="s">
        <v>107</v>
      </c>
      <c r="AI181" s="23" t="str">
        <f t="shared" si="141"/>
        <v>No</v>
      </c>
      <c r="AJ181" s="23" t="s">
        <v>107</v>
      </c>
      <c r="AK181" s="23" t="s">
        <v>107</v>
      </c>
      <c r="AL181" s="23" t="s">
        <v>107</v>
      </c>
      <c r="AM181" s="23" t="str">
        <f t="shared" si="142"/>
        <v>No</v>
      </c>
      <c r="AN181" s="23" t="s">
        <v>107</v>
      </c>
      <c r="AO181" s="23" t="s">
        <v>107</v>
      </c>
      <c r="AP181" s="23" t="s">
        <v>107</v>
      </c>
      <c r="AQ181" s="23" t="s">
        <v>107</v>
      </c>
      <c r="AR181" s="23" t="s">
        <v>107</v>
      </c>
      <c r="AS181" s="23" t="s">
        <v>107</v>
      </c>
      <c r="AT181" s="23" t="s">
        <v>107</v>
      </c>
      <c r="AU181" s="24" t="s">
        <v>107</v>
      </c>
      <c r="AV181" s="24" t="s">
        <v>107</v>
      </c>
      <c r="AW181" s="23" t="s">
        <v>107</v>
      </c>
      <c r="AX181" s="23" t="s">
        <v>107</v>
      </c>
      <c r="AY181" s="23" t="s">
        <v>107</v>
      </c>
      <c r="AZ181" s="24" t="s">
        <v>107</v>
      </c>
      <c r="BA181" s="23" t="s">
        <v>107</v>
      </c>
      <c r="BB181" s="23" t="s">
        <v>107</v>
      </c>
      <c r="BC181" s="23" t="s">
        <v>107</v>
      </c>
      <c r="BD181" s="23" t="s">
        <v>107</v>
      </c>
      <c r="BE181" s="23" t="s">
        <v>107</v>
      </c>
    </row>
    <row r="182" spans="1:57" x14ac:dyDescent="0.35">
      <c r="A182" s="87" t="s">
        <v>166</v>
      </c>
      <c r="C182" s="23" t="s">
        <v>107</v>
      </c>
      <c r="D182" s="23" t="s">
        <v>106</v>
      </c>
      <c r="E182" s="23" t="s">
        <v>107</v>
      </c>
      <c r="F182" s="23" t="s">
        <v>107</v>
      </c>
      <c r="G182" s="24" t="s">
        <v>107</v>
      </c>
      <c r="H182" s="25" t="s">
        <v>107</v>
      </c>
      <c r="I182" s="23" t="s">
        <v>107</v>
      </c>
      <c r="J182" s="24" t="s">
        <v>107</v>
      </c>
      <c r="K182" s="25" t="s">
        <v>107</v>
      </c>
      <c r="L182" s="23" t="s">
        <v>106</v>
      </c>
      <c r="M182" s="24" t="s">
        <v>107</v>
      </c>
      <c r="N182" s="26" t="s">
        <v>107</v>
      </c>
      <c r="O182" s="26" t="s">
        <v>107</v>
      </c>
      <c r="P182" s="24" t="s">
        <v>107</v>
      </c>
      <c r="Q182" s="25" t="s">
        <v>107</v>
      </c>
      <c r="R182" s="24" t="s">
        <v>107</v>
      </c>
      <c r="S182" s="25" t="s">
        <v>107</v>
      </c>
      <c r="T182" s="23" t="s">
        <v>107</v>
      </c>
      <c r="U182" s="23" t="s">
        <v>107</v>
      </c>
      <c r="V182" s="23" t="s">
        <v>107</v>
      </c>
      <c r="W182" s="23" t="s">
        <v>107</v>
      </c>
      <c r="X182" s="23" t="s">
        <v>107</v>
      </c>
      <c r="Y182" s="23" t="s">
        <v>107</v>
      </c>
      <c r="Z182" s="23" t="s">
        <v>107</v>
      </c>
      <c r="AA182" s="23" t="s">
        <v>107</v>
      </c>
      <c r="AB182" s="23" t="s">
        <v>107</v>
      </c>
      <c r="AC182" s="23" t="s">
        <v>107</v>
      </c>
      <c r="AD182" s="23" t="s">
        <v>107</v>
      </c>
      <c r="AE182" s="23" t="s">
        <v>107</v>
      </c>
      <c r="AF182" s="23" t="s">
        <v>107</v>
      </c>
      <c r="AG182" s="23" t="s">
        <v>107</v>
      </c>
      <c r="AH182" s="23" t="s">
        <v>107</v>
      </c>
      <c r="AI182" s="23" t="str">
        <f t="shared" si="141"/>
        <v>No</v>
      </c>
      <c r="AJ182" s="23" t="s">
        <v>106</v>
      </c>
      <c r="AK182" s="23" t="s">
        <v>107</v>
      </c>
      <c r="AL182" s="23" t="s">
        <v>106</v>
      </c>
      <c r="AM182" s="23" t="str">
        <f t="shared" si="142"/>
        <v>No</v>
      </c>
      <c r="AN182" s="23" t="s">
        <v>107</v>
      </c>
      <c r="AO182" s="28" t="s">
        <v>109</v>
      </c>
      <c r="AP182" s="23" t="s">
        <v>107</v>
      </c>
      <c r="AQ182" s="23" t="s">
        <v>107</v>
      </c>
      <c r="AR182" s="23" t="s">
        <v>107</v>
      </c>
      <c r="AS182" s="23" t="s">
        <v>107</v>
      </c>
      <c r="AT182" s="23" t="s">
        <v>107</v>
      </c>
      <c r="AU182" s="24" t="s">
        <v>108</v>
      </c>
      <c r="AV182" s="24" t="s">
        <v>108</v>
      </c>
      <c r="AW182" s="23" t="s">
        <v>107</v>
      </c>
      <c r="AX182" s="23" t="s">
        <v>107</v>
      </c>
      <c r="AY182" s="23" t="s">
        <v>107</v>
      </c>
      <c r="AZ182" s="24" t="s">
        <v>107</v>
      </c>
      <c r="BA182" s="23" t="s">
        <v>107</v>
      </c>
      <c r="BB182" s="23" t="s">
        <v>107</v>
      </c>
      <c r="BC182" s="23" t="s">
        <v>107</v>
      </c>
      <c r="BD182" s="23" t="s">
        <v>107</v>
      </c>
      <c r="BE182" s="23" t="s">
        <v>107</v>
      </c>
    </row>
    <row r="183" spans="1:57" x14ac:dyDescent="0.35">
      <c r="A183" s="87" t="s">
        <v>167</v>
      </c>
      <c r="C183" s="23" t="s">
        <v>107</v>
      </c>
      <c r="D183" s="23" t="s">
        <v>106</v>
      </c>
      <c r="E183" s="23" t="s">
        <v>107</v>
      </c>
      <c r="F183" s="23" t="s">
        <v>107</v>
      </c>
      <c r="G183" s="24" t="s">
        <v>107</v>
      </c>
      <c r="H183" s="25" t="s">
        <v>107</v>
      </c>
      <c r="I183" s="23" t="s">
        <v>107</v>
      </c>
      <c r="J183" s="24" t="s">
        <v>107</v>
      </c>
      <c r="K183" s="25" t="s">
        <v>107</v>
      </c>
      <c r="L183" s="23" t="s">
        <v>106</v>
      </c>
      <c r="M183" s="24" t="s">
        <v>107</v>
      </c>
      <c r="N183" s="26" t="s">
        <v>107</v>
      </c>
      <c r="O183" s="26" t="s">
        <v>107</v>
      </c>
      <c r="P183" s="24" t="s">
        <v>107</v>
      </c>
      <c r="Q183" s="25" t="s">
        <v>107</v>
      </c>
      <c r="R183" s="24" t="s">
        <v>107</v>
      </c>
      <c r="S183" s="25" t="s">
        <v>107</v>
      </c>
      <c r="T183" s="23" t="s">
        <v>107</v>
      </c>
      <c r="U183" s="23" t="s">
        <v>107</v>
      </c>
      <c r="V183" s="23" t="s">
        <v>107</v>
      </c>
      <c r="W183" s="23" t="s">
        <v>107</v>
      </c>
      <c r="X183" s="23" t="s">
        <v>107</v>
      </c>
      <c r="Y183" s="23" t="s">
        <v>107</v>
      </c>
      <c r="Z183" s="23" t="s">
        <v>107</v>
      </c>
      <c r="AA183" s="23" t="s">
        <v>107</v>
      </c>
      <c r="AB183" s="23" t="s">
        <v>107</v>
      </c>
      <c r="AC183" s="23" t="s">
        <v>107</v>
      </c>
      <c r="AD183" s="23" t="s">
        <v>107</v>
      </c>
      <c r="AE183" s="23" t="s">
        <v>107</v>
      </c>
      <c r="AF183" s="23" t="s">
        <v>107</v>
      </c>
      <c r="AG183" s="23" t="s">
        <v>107</v>
      </c>
      <c r="AH183" s="23" t="s">
        <v>107</v>
      </c>
      <c r="AI183" s="23" t="str">
        <f t="shared" si="141"/>
        <v>No</v>
      </c>
      <c r="AJ183" s="23" t="s">
        <v>106</v>
      </c>
      <c r="AK183" s="23" t="s">
        <v>107</v>
      </c>
      <c r="AL183" s="23" t="s">
        <v>106</v>
      </c>
      <c r="AM183" s="23" t="str">
        <f t="shared" si="142"/>
        <v>No</v>
      </c>
      <c r="AN183" s="23" t="s">
        <v>107</v>
      </c>
      <c r="AO183" s="23" t="s">
        <v>107</v>
      </c>
      <c r="AP183" s="23" t="s">
        <v>107</v>
      </c>
      <c r="AQ183" s="23" t="s">
        <v>107</v>
      </c>
      <c r="AR183" s="23" t="s">
        <v>107</v>
      </c>
      <c r="AS183" s="23" t="s">
        <v>107</v>
      </c>
      <c r="AT183" s="23" t="s">
        <v>107</v>
      </c>
      <c r="AU183" s="24" t="s">
        <v>108</v>
      </c>
      <c r="AV183" s="24" t="s">
        <v>108</v>
      </c>
      <c r="AW183" s="23" t="s">
        <v>107</v>
      </c>
      <c r="AX183" s="23" t="s">
        <v>107</v>
      </c>
      <c r="AY183" s="23" t="s">
        <v>107</v>
      </c>
      <c r="AZ183" s="24" t="s">
        <v>107</v>
      </c>
      <c r="BA183" s="23" t="s">
        <v>107</v>
      </c>
      <c r="BB183" s="23" t="s">
        <v>107</v>
      </c>
      <c r="BC183" s="23" t="s">
        <v>107</v>
      </c>
      <c r="BD183" s="23" t="s">
        <v>107</v>
      </c>
      <c r="BE183" s="23" t="s">
        <v>107</v>
      </c>
    </row>
    <row r="184" spans="1:57" x14ac:dyDescent="0.35">
      <c r="A184" s="87" t="s">
        <v>168</v>
      </c>
      <c r="C184" s="23" t="s">
        <v>106</v>
      </c>
      <c r="D184" s="23" t="s">
        <v>106</v>
      </c>
      <c r="E184" s="23" t="s">
        <v>106</v>
      </c>
      <c r="F184" s="23" t="s">
        <v>106</v>
      </c>
      <c r="G184" s="24" t="s">
        <v>106</v>
      </c>
      <c r="H184" s="25" t="s">
        <v>107</v>
      </c>
      <c r="I184" s="23" t="s">
        <v>106</v>
      </c>
      <c r="J184" s="24" t="s">
        <v>106</v>
      </c>
      <c r="K184" s="25" t="s">
        <v>107</v>
      </c>
      <c r="L184" s="23" t="s">
        <v>106</v>
      </c>
      <c r="M184" s="24" t="s">
        <v>106</v>
      </c>
      <c r="N184" s="26" t="s">
        <v>106</v>
      </c>
      <c r="O184" s="26" t="s">
        <v>106</v>
      </c>
      <c r="P184" s="24" t="s">
        <v>106</v>
      </c>
      <c r="Q184" s="25" t="s">
        <v>107</v>
      </c>
      <c r="R184" s="24" t="s">
        <v>106</v>
      </c>
      <c r="S184" s="25" t="s">
        <v>107</v>
      </c>
      <c r="T184" s="23" t="s">
        <v>107</v>
      </c>
      <c r="U184" s="23" t="s">
        <v>107</v>
      </c>
      <c r="V184" s="23" t="s">
        <v>106</v>
      </c>
      <c r="W184" s="23" t="s">
        <v>107</v>
      </c>
      <c r="X184" s="23" t="s">
        <v>107</v>
      </c>
      <c r="Y184" s="23" t="s">
        <v>107</v>
      </c>
      <c r="Z184" s="23" t="s">
        <v>107</v>
      </c>
      <c r="AA184" s="23" t="s">
        <v>107</v>
      </c>
      <c r="AB184" s="23" t="s">
        <v>106</v>
      </c>
      <c r="AC184" s="23" t="s">
        <v>107</v>
      </c>
      <c r="AD184" s="23" t="s">
        <v>107</v>
      </c>
      <c r="AE184" s="23" t="s">
        <v>107</v>
      </c>
      <c r="AF184" s="23" t="s">
        <v>106</v>
      </c>
      <c r="AG184" s="23" t="s">
        <v>106</v>
      </c>
      <c r="AH184" s="23" t="s">
        <v>107</v>
      </c>
      <c r="AI184" s="23" t="str">
        <f t="shared" si="141"/>
        <v>No</v>
      </c>
      <c r="AJ184" s="23" t="s">
        <v>106</v>
      </c>
      <c r="AK184" s="23" t="s">
        <v>106</v>
      </c>
      <c r="AL184" s="23" t="s">
        <v>106</v>
      </c>
      <c r="AM184" s="23" t="str">
        <f t="shared" si="142"/>
        <v>Yes</v>
      </c>
      <c r="AN184" s="23" t="s">
        <v>107</v>
      </c>
      <c r="AO184" s="23" t="s">
        <v>174</v>
      </c>
      <c r="AP184" s="23" t="s">
        <v>107</v>
      </c>
      <c r="AQ184" s="23" t="s">
        <v>107</v>
      </c>
      <c r="AR184" s="23" t="s">
        <v>107</v>
      </c>
      <c r="AS184" s="23" t="s">
        <v>107</v>
      </c>
      <c r="AT184" s="23" t="s">
        <v>106</v>
      </c>
      <c r="AU184" s="24" t="s">
        <v>108</v>
      </c>
      <c r="AV184" s="24" t="s">
        <v>108</v>
      </c>
      <c r="AW184" s="23" t="s">
        <v>107</v>
      </c>
      <c r="AX184" s="23" t="s">
        <v>107</v>
      </c>
      <c r="AY184" s="23" t="s">
        <v>106</v>
      </c>
      <c r="AZ184" s="24" t="s">
        <v>107</v>
      </c>
      <c r="BA184" s="23" t="s">
        <v>107</v>
      </c>
      <c r="BB184" s="23" t="s">
        <v>107</v>
      </c>
      <c r="BC184" s="23" t="s">
        <v>107</v>
      </c>
      <c r="BD184" s="23" t="s">
        <v>107</v>
      </c>
      <c r="BE184" s="23" t="s">
        <v>107</v>
      </c>
    </row>
    <row r="185" spans="1:57" x14ac:dyDescent="0.35">
      <c r="A185" s="102" t="s">
        <v>154</v>
      </c>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row>
    <row r="186" spans="1:57" x14ac:dyDescent="0.35">
      <c r="A186" s="104" t="s">
        <v>179</v>
      </c>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row>
    <row r="187" spans="1:57" x14ac:dyDescent="0.35">
      <c r="A187" s="87" t="s">
        <v>173</v>
      </c>
      <c r="C187" s="23" t="s">
        <v>106</v>
      </c>
      <c r="D187" s="23" t="s">
        <v>106</v>
      </c>
      <c r="E187" s="23" t="s">
        <v>106</v>
      </c>
      <c r="F187" s="23" t="s">
        <v>106</v>
      </c>
      <c r="G187" s="24" t="s">
        <v>106</v>
      </c>
      <c r="H187" s="25" t="s">
        <v>107</v>
      </c>
      <c r="I187" s="23" t="s">
        <v>106</v>
      </c>
      <c r="J187" s="24" t="s">
        <v>106</v>
      </c>
      <c r="K187" s="25" t="s">
        <v>107</v>
      </c>
      <c r="L187" s="23" t="s">
        <v>106</v>
      </c>
      <c r="M187" s="24" t="s">
        <v>106</v>
      </c>
      <c r="N187" s="26" t="s">
        <v>106</v>
      </c>
      <c r="O187" s="26" t="s">
        <v>106</v>
      </c>
      <c r="P187" s="24" t="s">
        <v>107</v>
      </c>
      <c r="Q187" s="25" t="s">
        <v>107</v>
      </c>
      <c r="R187" s="24" t="s">
        <v>106</v>
      </c>
      <c r="S187" s="25" t="s">
        <v>107</v>
      </c>
      <c r="T187" s="23" t="s">
        <v>107</v>
      </c>
      <c r="U187" s="23" t="s">
        <v>106</v>
      </c>
      <c r="V187" s="23" t="s">
        <v>106</v>
      </c>
      <c r="W187" s="23" t="s">
        <v>107</v>
      </c>
      <c r="X187" s="23" t="s">
        <v>107</v>
      </c>
      <c r="Y187" s="23" t="s">
        <v>106</v>
      </c>
      <c r="Z187" s="23" t="s">
        <v>106</v>
      </c>
      <c r="AA187" s="23" t="s">
        <v>106</v>
      </c>
      <c r="AB187" s="23" t="s">
        <v>106</v>
      </c>
      <c r="AC187" s="23" t="s">
        <v>107</v>
      </c>
      <c r="AD187" s="23" t="s">
        <v>107</v>
      </c>
      <c r="AE187" s="23" t="s">
        <v>106</v>
      </c>
      <c r="AF187" s="23" t="s">
        <v>106</v>
      </c>
      <c r="AG187" s="23" t="s">
        <v>106</v>
      </c>
      <c r="AH187" s="23" t="s">
        <v>107</v>
      </c>
      <c r="AI187" s="23" t="str">
        <f>AH187</f>
        <v>No</v>
      </c>
      <c r="AJ187" s="23" t="s">
        <v>106</v>
      </c>
      <c r="AK187" s="23" t="s">
        <v>106</v>
      </c>
      <c r="AL187" s="23" t="s">
        <v>106</v>
      </c>
      <c r="AM187" s="23" t="str">
        <f>AF187</f>
        <v>Yes</v>
      </c>
      <c r="AN187" s="23" t="s">
        <v>107</v>
      </c>
      <c r="AO187" s="23" t="s">
        <v>174</v>
      </c>
      <c r="AP187" s="23" t="s">
        <v>107</v>
      </c>
      <c r="AQ187" s="23" t="s">
        <v>107</v>
      </c>
      <c r="AR187" s="23" t="s">
        <v>107</v>
      </c>
      <c r="AS187" s="23" t="s">
        <v>106</v>
      </c>
      <c r="AT187" s="23" t="s">
        <v>107</v>
      </c>
      <c r="AU187" s="24" t="s">
        <v>106</v>
      </c>
      <c r="AV187" s="24" t="s">
        <v>106</v>
      </c>
      <c r="AW187" s="23" t="s">
        <v>107</v>
      </c>
      <c r="AX187" s="23" t="s">
        <v>106</v>
      </c>
      <c r="AY187" s="23" t="s">
        <v>106</v>
      </c>
      <c r="AZ187" s="24" t="s">
        <v>107</v>
      </c>
      <c r="BA187" s="23" t="s">
        <v>107</v>
      </c>
      <c r="BB187" s="23" t="s">
        <v>107</v>
      </c>
      <c r="BC187" s="23" t="s">
        <v>106</v>
      </c>
      <c r="BD187" s="23" t="s">
        <v>107</v>
      </c>
      <c r="BE187" s="23" t="s">
        <v>107</v>
      </c>
    </row>
    <row r="188" spans="1:57" x14ac:dyDescent="0.35">
      <c r="A188" s="86" t="s">
        <v>180</v>
      </c>
      <c r="C188" s="23" t="s">
        <v>106</v>
      </c>
      <c r="D188" s="23" t="s">
        <v>106</v>
      </c>
      <c r="E188" s="23" t="s">
        <v>107</v>
      </c>
      <c r="F188" s="23" t="s">
        <v>106</v>
      </c>
      <c r="G188" s="24" t="s">
        <v>106</v>
      </c>
      <c r="H188" s="25" t="s">
        <v>107</v>
      </c>
      <c r="I188" s="23" t="str">
        <f>IF(api_version=2,"Yes","No")</f>
        <v>Yes</v>
      </c>
      <c r="J188" s="24" t="str">
        <f>IF(api_version=2,"Yes","No")</f>
        <v>Yes</v>
      </c>
      <c r="K188" s="25" t="s">
        <v>107</v>
      </c>
      <c r="L188" s="23" t="s">
        <v>106</v>
      </c>
      <c r="M188" s="24" t="s">
        <v>107</v>
      </c>
      <c r="N188" s="26" t="s">
        <v>107</v>
      </c>
      <c r="O188" s="26" t="s">
        <v>107</v>
      </c>
      <c r="P188" s="24" t="s">
        <v>107</v>
      </c>
      <c r="Q188" s="25" t="s">
        <v>107</v>
      </c>
      <c r="R188" s="24" t="str">
        <f>IF(api_version=2,"Yes","No")</f>
        <v>Yes</v>
      </c>
      <c r="S188" s="25" t="s">
        <v>107</v>
      </c>
      <c r="T188" s="23" t="s">
        <v>107</v>
      </c>
      <c r="U188" s="23" t="str">
        <f>IF(api_version=2,"Yes","No")</f>
        <v>Yes</v>
      </c>
      <c r="V188" s="23" t="s">
        <v>106</v>
      </c>
      <c r="W188" s="23" t="s">
        <v>107</v>
      </c>
      <c r="X188" s="23" t="s">
        <v>107</v>
      </c>
      <c r="Y188" s="23" t="s">
        <v>107</v>
      </c>
      <c r="Z188" s="23" t="s">
        <v>107</v>
      </c>
      <c r="AA188" s="23" t="s">
        <v>107</v>
      </c>
      <c r="AB188" s="23" t="s">
        <v>107</v>
      </c>
      <c r="AC188" s="23" t="s">
        <v>107</v>
      </c>
      <c r="AD188" s="23" t="s">
        <v>107</v>
      </c>
      <c r="AE188" s="23" t="s">
        <v>107</v>
      </c>
      <c r="AF188" s="23" t="s">
        <v>107</v>
      </c>
      <c r="AG188" s="23" t="s">
        <v>107</v>
      </c>
      <c r="AH188" s="23" t="s">
        <v>107</v>
      </c>
      <c r="AI188" s="23" t="str">
        <f t="shared" ref="AI188:AI195" si="143">AH188</f>
        <v>No</v>
      </c>
      <c r="AJ188" s="23" t="s">
        <v>106</v>
      </c>
      <c r="AK188" s="23" t="s">
        <v>107</v>
      </c>
      <c r="AL188" s="23" t="s">
        <v>106</v>
      </c>
      <c r="AM188" s="23" t="str">
        <f>AF188</f>
        <v>No</v>
      </c>
      <c r="AN188" s="23" t="s">
        <v>107</v>
      </c>
      <c r="AO188" s="23" t="s">
        <v>107</v>
      </c>
      <c r="AP188" s="23" t="s">
        <v>107</v>
      </c>
      <c r="AQ188" s="23" t="s">
        <v>107</v>
      </c>
      <c r="AR188" s="23" t="s">
        <v>107</v>
      </c>
      <c r="AS188" s="23" t="s">
        <v>107</v>
      </c>
      <c r="AT188" s="23" t="s">
        <v>107</v>
      </c>
      <c r="AU188" s="24" t="str">
        <f>IF(api_version=2,"Yes","No")</f>
        <v>Yes</v>
      </c>
      <c r="AV188" s="24" t="str">
        <f>IF(api_version=2,"Yes","No")</f>
        <v>Yes</v>
      </c>
      <c r="AW188" s="23" t="s">
        <v>107</v>
      </c>
      <c r="AX188" s="23" t="s">
        <v>107</v>
      </c>
      <c r="AY188" s="23" t="s">
        <v>106</v>
      </c>
      <c r="AZ188" s="24" t="s">
        <v>107</v>
      </c>
      <c r="BA188" s="23" t="s">
        <v>107</v>
      </c>
      <c r="BB188" s="23" t="s">
        <v>107</v>
      </c>
      <c r="BC188" s="23" t="s">
        <v>107</v>
      </c>
      <c r="BD188" s="23" t="s">
        <v>107</v>
      </c>
      <c r="BE188" s="23" t="s">
        <v>107</v>
      </c>
    </row>
    <row r="189" spans="1:57" x14ac:dyDescent="0.35">
      <c r="A189" s="87" t="s">
        <v>175</v>
      </c>
      <c r="C189" s="23" t="s">
        <v>106</v>
      </c>
      <c r="D189" s="23" t="s">
        <v>106</v>
      </c>
      <c r="E189" s="23" t="s">
        <v>107</v>
      </c>
      <c r="F189" s="23" t="s">
        <v>106</v>
      </c>
      <c r="G189" s="24" t="s">
        <v>106</v>
      </c>
      <c r="H189" s="25" t="s">
        <v>107</v>
      </c>
      <c r="I189" s="23" t="s">
        <v>106</v>
      </c>
      <c r="J189" s="24" t="s">
        <v>106</v>
      </c>
      <c r="K189" s="25" t="s">
        <v>107</v>
      </c>
      <c r="L189" s="23" t="s">
        <v>106</v>
      </c>
      <c r="M189" s="24" t="s">
        <v>107</v>
      </c>
      <c r="N189" s="26" t="s">
        <v>107</v>
      </c>
      <c r="O189" s="26" t="s">
        <v>107</v>
      </c>
      <c r="P189" s="24" t="s">
        <v>107</v>
      </c>
      <c r="Q189" s="25" t="s">
        <v>107</v>
      </c>
      <c r="R189" s="24" t="str">
        <f>IF(api_version=2,"Yes","No")</f>
        <v>Yes</v>
      </c>
      <c r="S189" s="25" t="s">
        <v>107</v>
      </c>
      <c r="T189" s="23" t="s">
        <v>107</v>
      </c>
      <c r="U189" s="23" t="s">
        <v>107</v>
      </c>
      <c r="V189" s="23" t="s">
        <v>107</v>
      </c>
      <c r="W189" s="23" t="s">
        <v>107</v>
      </c>
      <c r="X189" s="23" t="s">
        <v>107</v>
      </c>
      <c r="Y189" s="23" t="s">
        <v>107</v>
      </c>
      <c r="Z189" s="23" t="s">
        <v>107</v>
      </c>
      <c r="AA189" s="23" t="s">
        <v>107</v>
      </c>
      <c r="AB189" s="23" t="s">
        <v>107</v>
      </c>
      <c r="AC189" s="23" t="s">
        <v>107</v>
      </c>
      <c r="AD189" s="23" t="s">
        <v>107</v>
      </c>
      <c r="AE189" s="23" t="s">
        <v>107</v>
      </c>
      <c r="AF189" s="23" t="s">
        <v>107</v>
      </c>
      <c r="AG189" s="23" t="s">
        <v>107</v>
      </c>
      <c r="AH189" s="23" t="s">
        <v>107</v>
      </c>
      <c r="AI189" s="23" t="str">
        <f t="shared" si="143"/>
        <v>No</v>
      </c>
      <c r="AJ189" s="23" t="s">
        <v>107</v>
      </c>
      <c r="AK189" s="23" t="s">
        <v>107</v>
      </c>
      <c r="AL189" s="23" t="s">
        <v>107</v>
      </c>
      <c r="AM189" s="23" t="str">
        <f>AF189</f>
        <v>No</v>
      </c>
      <c r="AN189" s="23" t="s">
        <v>107</v>
      </c>
      <c r="AO189" s="23" t="s">
        <v>107</v>
      </c>
      <c r="AP189" s="23" t="s">
        <v>107</v>
      </c>
      <c r="AQ189" s="23" t="s">
        <v>107</v>
      </c>
      <c r="AR189" s="23" t="s">
        <v>107</v>
      </c>
      <c r="AS189" s="23" t="s">
        <v>107</v>
      </c>
      <c r="AT189" s="23" t="s">
        <v>107</v>
      </c>
      <c r="AU189" s="24" t="s">
        <v>108</v>
      </c>
      <c r="AV189" s="24" t="s">
        <v>108</v>
      </c>
      <c r="AW189" s="23" t="s">
        <v>107</v>
      </c>
      <c r="AX189" s="23" t="s">
        <v>106</v>
      </c>
      <c r="AY189" s="23" t="s">
        <v>106</v>
      </c>
      <c r="AZ189" s="24" t="s">
        <v>107</v>
      </c>
      <c r="BA189" s="23" t="s">
        <v>107</v>
      </c>
      <c r="BB189" s="23" t="s">
        <v>107</v>
      </c>
      <c r="BC189" s="23" t="s">
        <v>107</v>
      </c>
      <c r="BD189" s="23" t="s">
        <v>107</v>
      </c>
      <c r="BE189" s="23" t="s">
        <v>107</v>
      </c>
    </row>
    <row r="190" spans="1:57" x14ac:dyDescent="0.35">
      <c r="A190" s="86" t="str">
        <f>IF(api_version=2,"Company Type","-")</f>
        <v>Company Type</v>
      </c>
      <c r="C190" s="28" t="s">
        <v>109</v>
      </c>
      <c r="D190" s="28" t="s">
        <v>109</v>
      </c>
      <c r="E190" s="28" t="s">
        <v>109</v>
      </c>
      <c r="F190" s="28" t="s">
        <v>109</v>
      </c>
      <c r="G190" s="33" t="s">
        <v>109</v>
      </c>
      <c r="H190" s="25" t="s">
        <v>107</v>
      </c>
      <c r="I190" s="28" t="s">
        <v>109</v>
      </c>
      <c r="J190" s="33" t="s">
        <v>109</v>
      </c>
      <c r="K190" s="25" t="s">
        <v>107</v>
      </c>
      <c r="L190" s="28" t="s">
        <v>109</v>
      </c>
      <c r="M190" s="33" t="s">
        <v>109</v>
      </c>
      <c r="N190" s="56" t="s">
        <v>109</v>
      </c>
      <c r="O190" s="56" t="s">
        <v>109</v>
      </c>
      <c r="P190" s="33" t="s">
        <v>109</v>
      </c>
      <c r="Q190" s="25" t="s">
        <v>107</v>
      </c>
      <c r="R190" s="33" t="s">
        <v>109</v>
      </c>
      <c r="S190" s="25" t="s">
        <v>107</v>
      </c>
      <c r="T190" s="23" t="s">
        <v>107</v>
      </c>
      <c r="U190" s="28" t="s">
        <v>109</v>
      </c>
      <c r="V190" s="23" t="s">
        <v>107</v>
      </c>
      <c r="W190" s="23" t="s">
        <v>107</v>
      </c>
      <c r="X190" s="23" t="s">
        <v>107</v>
      </c>
      <c r="Y190" s="28" t="s">
        <v>109</v>
      </c>
      <c r="Z190" s="28" t="s">
        <v>109</v>
      </c>
      <c r="AA190" s="23" t="s">
        <v>107</v>
      </c>
      <c r="AB190" s="28" t="s">
        <v>109</v>
      </c>
      <c r="AC190" s="23" t="s">
        <v>107</v>
      </c>
      <c r="AD190" s="28" t="s">
        <v>109</v>
      </c>
      <c r="AE190" s="28" t="s">
        <v>109</v>
      </c>
      <c r="AF190" s="28" t="s">
        <v>109</v>
      </c>
      <c r="AG190" s="28" t="s">
        <v>109</v>
      </c>
      <c r="AH190" s="23" t="s">
        <v>107</v>
      </c>
      <c r="AI190" s="23" t="str">
        <f>AH190</f>
        <v>No</v>
      </c>
      <c r="AJ190" s="28" t="s">
        <v>109</v>
      </c>
      <c r="AK190" s="28" t="s">
        <v>109</v>
      </c>
      <c r="AL190" s="28" t="s">
        <v>109</v>
      </c>
      <c r="AM190" s="28" t="s">
        <v>109</v>
      </c>
      <c r="AN190" s="23" t="s">
        <v>107</v>
      </c>
      <c r="AO190" s="28" t="s">
        <v>109</v>
      </c>
      <c r="AP190" s="23" t="s">
        <v>107</v>
      </c>
      <c r="AQ190" s="23" t="s">
        <v>107</v>
      </c>
      <c r="AR190" s="23" t="s">
        <v>107</v>
      </c>
      <c r="AS190" s="28" t="s">
        <v>109</v>
      </c>
      <c r="AT190" s="23" t="s">
        <v>107</v>
      </c>
      <c r="AU190" s="33" t="s">
        <v>109</v>
      </c>
      <c r="AV190" s="33" t="s">
        <v>109</v>
      </c>
      <c r="AW190" s="23" t="s">
        <v>107</v>
      </c>
      <c r="AX190" s="23" t="s">
        <v>107</v>
      </c>
      <c r="AY190" s="28" t="s">
        <v>109</v>
      </c>
      <c r="AZ190" s="24" t="s">
        <v>107</v>
      </c>
      <c r="BA190" s="23" t="s">
        <v>107</v>
      </c>
      <c r="BB190" s="23" t="s">
        <v>107</v>
      </c>
      <c r="BC190" s="28" t="s">
        <v>109</v>
      </c>
      <c r="BD190" s="23" t="s">
        <v>107</v>
      </c>
      <c r="BE190" s="23" t="s">
        <v>107</v>
      </c>
    </row>
    <row r="191" spans="1:57" x14ac:dyDescent="0.35">
      <c r="A191" s="87" t="s">
        <v>176</v>
      </c>
      <c r="C191" s="23" t="s">
        <v>106</v>
      </c>
      <c r="D191" s="23" t="s">
        <v>106</v>
      </c>
      <c r="E191" s="23" t="s">
        <v>107</v>
      </c>
      <c r="F191" s="23" t="s">
        <v>107</v>
      </c>
      <c r="G191" s="24" t="s">
        <v>106</v>
      </c>
      <c r="H191" s="25" t="s">
        <v>107</v>
      </c>
      <c r="I191" s="23" t="s">
        <v>106</v>
      </c>
      <c r="J191" s="24" t="s">
        <v>106</v>
      </c>
      <c r="K191" s="25" t="s">
        <v>107</v>
      </c>
      <c r="L191" s="23" t="s">
        <v>106</v>
      </c>
      <c r="M191" s="24" t="s">
        <v>107</v>
      </c>
      <c r="N191" s="26" t="s">
        <v>107</v>
      </c>
      <c r="O191" s="26" t="s">
        <v>107</v>
      </c>
      <c r="P191" s="24" t="s">
        <v>107</v>
      </c>
      <c r="Q191" s="25" t="s">
        <v>107</v>
      </c>
      <c r="R191" s="24" t="s">
        <v>106</v>
      </c>
      <c r="S191" s="25" t="s">
        <v>107</v>
      </c>
      <c r="T191" s="23" t="s">
        <v>107</v>
      </c>
      <c r="U191" s="23" t="str">
        <f>IF(api_version=2,"Yes","No")</f>
        <v>Yes</v>
      </c>
      <c r="V191" s="23" t="s">
        <v>107</v>
      </c>
      <c r="W191" s="23" t="s">
        <v>107</v>
      </c>
      <c r="X191" s="23" t="s">
        <v>107</v>
      </c>
      <c r="Y191" s="23" t="s">
        <v>107</v>
      </c>
      <c r="Z191" s="23" t="s">
        <v>107</v>
      </c>
      <c r="AA191" s="23" t="s">
        <v>107</v>
      </c>
      <c r="AB191" s="23" t="s">
        <v>107</v>
      </c>
      <c r="AC191" s="23" t="s">
        <v>107</v>
      </c>
      <c r="AD191" s="23" t="s">
        <v>107</v>
      </c>
      <c r="AE191" s="23" t="s">
        <v>107</v>
      </c>
      <c r="AF191" s="23" t="s">
        <v>107</v>
      </c>
      <c r="AG191" s="23" t="s">
        <v>107</v>
      </c>
      <c r="AH191" s="23" t="s">
        <v>107</v>
      </c>
      <c r="AI191" s="23" t="str">
        <f t="shared" si="143"/>
        <v>No</v>
      </c>
      <c r="AJ191" s="23" t="s">
        <v>107</v>
      </c>
      <c r="AK191" s="23" t="s">
        <v>107</v>
      </c>
      <c r="AL191" s="23" t="s">
        <v>106</v>
      </c>
      <c r="AM191" s="23" t="str">
        <f t="shared" ref="AM191:AM196" si="144">AF191</f>
        <v>No</v>
      </c>
      <c r="AN191" s="23" t="s">
        <v>107</v>
      </c>
      <c r="AO191" s="23" t="s">
        <v>107</v>
      </c>
      <c r="AP191" s="23" t="s">
        <v>107</v>
      </c>
      <c r="AQ191" s="23" t="s">
        <v>107</v>
      </c>
      <c r="AR191" s="23" t="s">
        <v>107</v>
      </c>
      <c r="AS191" s="23" t="s">
        <v>107</v>
      </c>
      <c r="AT191" s="23" t="s">
        <v>107</v>
      </c>
      <c r="AU191" s="24" t="s">
        <v>108</v>
      </c>
      <c r="AV191" s="24" t="s">
        <v>108</v>
      </c>
      <c r="AW191" s="23" t="s">
        <v>107</v>
      </c>
      <c r="AX191" s="23" t="s">
        <v>106</v>
      </c>
      <c r="AY191" s="23" t="s">
        <v>107</v>
      </c>
      <c r="AZ191" s="24" t="s">
        <v>107</v>
      </c>
      <c r="BA191" s="23" t="s">
        <v>107</v>
      </c>
      <c r="BB191" s="23" t="s">
        <v>107</v>
      </c>
      <c r="BC191" s="23" t="s">
        <v>107</v>
      </c>
      <c r="BD191" s="23" t="s">
        <v>107</v>
      </c>
      <c r="BE191" s="23" t="s">
        <v>107</v>
      </c>
    </row>
    <row r="192" spans="1:57" x14ac:dyDescent="0.35">
      <c r="A192" s="87" t="s">
        <v>177</v>
      </c>
      <c r="C192" s="23" t="s">
        <v>106</v>
      </c>
      <c r="D192" s="23" t="s">
        <v>106</v>
      </c>
      <c r="E192" s="23" t="s">
        <v>107</v>
      </c>
      <c r="F192" s="23" t="s">
        <v>106</v>
      </c>
      <c r="G192" s="24" t="s">
        <v>106</v>
      </c>
      <c r="H192" s="25" t="s">
        <v>107</v>
      </c>
      <c r="I192" s="23" t="s">
        <v>106</v>
      </c>
      <c r="J192" s="24" t="s">
        <v>106</v>
      </c>
      <c r="K192" s="25" t="s">
        <v>107</v>
      </c>
      <c r="L192" s="23" t="s">
        <v>106</v>
      </c>
      <c r="M192" s="24" t="s">
        <v>107</v>
      </c>
      <c r="N192" s="26" t="s">
        <v>107</v>
      </c>
      <c r="O192" s="26" t="s">
        <v>107</v>
      </c>
      <c r="P192" s="24" t="s">
        <v>107</v>
      </c>
      <c r="Q192" s="25" t="s">
        <v>107</v>
      </c>
      <c r="R192" s="24" t="str">
        <f>IF(api_version=2,"Yes","No")</f>
        <v>Yes</v>
      </c>
      <c r="S192" s="25" t="s">
        <v>107</v>
      </c>
      <c r="T192" s="23" t="s">
        <v>107</v>
      </c>
      <c r="U192" s="23" t="str">
        <f>IF(api_version=2,"Yes","No")</f>
        <v>Yes</v>
      </c>
      <c r="V192" s="23" t="s">
        <v>107</v>
      </c>
      <c r="W192" s="23" t="s">
        <v>107</v>
      </c>
      <c r="X192" s="23" t="s">
        <v>107</v>
      </c>
      <c r="Y192" s="23" t="s">
        <v>107</v>
      </c>
      <c r="Z192" s="23" t="s">
        <v>107</v>
      </c>
      <c r="AA192" s="23" t="s">
        <v>107</v>
      </c>
      <c r="AB192" s="23" t="s">
        <v>107</v>
      </c>
      <c r="AC192" s="23" t="s">
        <v>107</v>
      </c>
      <c r="AD192" s="23" t="s">
        <v>107</v>
      </c>
      <c r="AE192" s="23" t="s">
        <v>107</v>
      </c>
      <c r="AF192" s="23" t="s">
        <v>107</v>
      </c>
      <c r="AG192" s="23" t="s">
        <v>107</v>
      </c>
      <c r="AH192" s="23" t="s">
        <v>107</v>
      </c>
      <c r="AI192" s="23" t="str">
        <f t="shared" si="143"/>
        <v>No</v>
      </c>
      <c r="AJ192" s="23" t="s">
        <v>106</v>
      </c>
      <c r="AK192" s="23" t="s">
        <v>107</v>
      </c>
      <c r="AL192" s="23" t="s">
        <v>106</v>
      </c>
      <c r="AM192" s="23" t="str">
        <f t="shared" si="144"/>
        <v>No</v>
      </c>
      <c r="AN192" s="23" t="s">
        <v>107</v>
      </c>
      <c r="AO192" s="23" t="s">
        <v>107</v>
      </c>
      <c r="AP192" s="23" t="s">
        <v>107</v>
      </c>
      <c r="AQ192" s="23" t="s">
        <v>107</v>
      </c>
      <c r="AR192" s="23" t="s">
        <v>107</v>
      </c>
      <c r="AS192" s="23" t="s">
        <v>107</v>
      </c>
      <c r="AT192" s="23" t="s">
        <v>107</v>
      </c>
      <c r="AU192" s="24" t="s">
        <v>106</v>
      </c>
      <c r="AV192" s="24" t="s">
        <v>106</v>
      </c>
      <c r="AW192" s="23" t="s">
        <v>107</v>
      </c>
      <c r="AX192" s="23" t="s">
        <v>106</v>
      </c>
      <c r="AY192" s="23" t="s">
        <v>106</v>
      </c>
      <c r="AZ192" s="24" t="s">
        <v>107</v>
      </c>
      <c r="BA192" s="23" t="s">
        <v>107</v>
      </c>
      <c r="BB192" s="23" t="s">
        <v>107</v>
      </c>
      <c r="BC192" s="23" t="s">
        <v>107</v>
      </c>
      <c r="BD192" s="23" t="s">
        <v>107</v>
      </c>
      <c r="BE192" s="23" t="s">
        <v>107</v>
      </c>
    </row>
    <row r="193" spans="1:57" x14ac:dyDescent="0.35">
      <c r="A193" s="87" t="s">
        <v>178</v>
      </c>
      <c r="C193" s="23" t="s">
        <v>107</v>
      </c>
      <c r="D193" s="23" t="s">
        <v>107</v>
      </c>
      <c r="E193" s="23" t="s">
        <v>107</v>
      </c>
      <c r="F193" s="23" t="s">
        <v>107</v>
      </c>
      <c r="G193" s="24" t="s">
        <v>107</v>
      </c>
      <c r="H193" s="25" t="s">
        <v>107</v>
      </c>
      <c r="I193" s="23" t="s">
        <v>107</v>
      </c>
      <c r="J193" s="24" t="s">
        <v>107</v>
      </c>
      <c r="K193" s="25" t="s">
        <v>107</v>
      </c>
      <c r="L193" s="23" t="s">
        <v>107</v>
      </c>
      <c r="M193" s="24" t="s">
        <v>107</v>
      </c>
      <c r="N193" s="26" t="s">
        <v>107</v>
      </c>
      <c r="O193" s="26" t="s">
        <v>107</v>
      </c>
      <c r="P193" s="24" t="s">
        <v>107</v>
      </c>
      <c r="Q193" s="25" t="s">
        <v>107</v>
      </c>
      <c r="R193" s="24" t="s">
        <v>107</v>
      </c>
      <c r="S193" s="25" t="s">
        <v>107</v>
      </c>
      <c r="T193" s="23" t="s">
        <v>107</v>
      </c>
      <c r="U193" s="23" t="s">
        <v>107</v>
      </c>
      <c r="V193" s="23" t="s">
        <v>107</v>
      </c>
      <c r="W193" s="23" t="s">
        <v>107</v>
      </c>
      <c r="X193" s="23" t="s">
        <v>107</v>
      </c>
      <c r="Y193" s="23" t="s">
        <v>107</v>
      </c>
      <c r="Z193" s="23" t="s">
        <v>107</v>
      </c>
      <c r="AA193" s="23" t="s">
        <v>107</v>
      </c>
      <c r="AB193" s="23" t="s">
        <v>107</v>
      </c>
      <c r="AC193" s="23" t="s">
        <v>107</v>
      </c>
      <c r="AD193" s="23" t="s">
        <v>107</v>
      </c>
      <c r="AE193" s="23" t="s">
        <v>107</v>
      </c>
      <c r="AF193" s="23" t="s">
        <v>107</v>
      </c>
      <c r="AG193" s="23" t="s">
        <v>107</v>
      </c>
      <c r="AH193" s="23" t="s">
        <v>107</v>
      </c>
      <c r="AI193" s="23" t="str">
        <f t="shared" si="143"/>
        <v>No</v>
      </c>
      <c r="AJ193" s="23" t="s">
        <v>107</v>
      </c>
      <c r="AK193" s="23" t="s">
        <v>107</v>
      </c>
      <c r="AL193" s="23" t="s">
        <v>107</v>
      </c>
      <c r="AM193" s="23" t="str">
        <f t="shared" si="144"/>
        <v>No</v>
      </c>
      <c r="AN193" s="23" t="s">
        <v>107</v>
      </c>
      <c r="AO193" s="23" t="s">
        <v>107</v>
      </c>
      <c r="AP193" s="23" t="s">
        <v>107</v>
      </c>
      <c r="AQ193" s="23" t="s">
        <v>107</v>
      </c>
      <c r="AR193" s="23" t="s">
        <v>107</v>
      </c>
      <c r="AS193" s="23" t="s">
        <v>107</v>
      </c>
      <c r="AT193" s="23" t="s">
        <v>107</v>
      </c>
      <c r="AU193" s="24" t="s">
        <v>107</v>
      </c>
      <c r="AV193" s="24" t="s">
        <v>107</v>
      </c>
      <c r="AW193" s="23" t="s">
        <v>107</v>
      </c>
      <c r="AX193" s="23" t="s">
        <v>107</v>
      </c>
      <c r="AY193" s="23" t="s">
        <v>107</v>
      </c>
      <c r="AZ193" s="24" t="s">
        <v>107</v>
      </c>
      <c r="BA193" s="23" t="s">
        <v>107</v>
      </c>
      <c r="BB193" s="23" t="s">
        <v>107</v>
      </c>
      <c r="BC193" s="23" t="s">
        <v>107</v>
      </c>
      <c r="BD193" s="23" t="s">
        <v>107</v>
      </c>
      <c r="BE193" s="23" t="s">
        <v>107</v>
      </c>
    </row>
    <row r="194" spans="1:57" x14ac:dyDescent="0.35">
      <c r="A194" s="87" t="s">
        <v>166</v>
      </c>
      <c r="C194" s="23" t="s">
        <v>107</v>
      </c>
      <c r="D194" s="23" t="s">
        <v>106</v>
      </c>
      <c r="E194" s="23" t="s">
        <v>107</v>
      </c>
      <c r="F194" s="23" t="s">
        <v>107</v>
      </c>
      <c r="G194" s="24" t="s">
        <v>107</v>
      </c>
      <c r="H194" s="25" t="s">
        <v>107</v>
      </c>
      <c r="I194" s="23" t="s">
        <v>107</v>
      </c>
      <c r="J194" s="24" t="s">
        <v>107</v>
      </c>
      <c r="K194" s="25" t="s">
        <v>107</v>
      </c>
      <c r="L194" s="23" t="s">
        <v>106</v>
      </c>
      <c r="M194" s="24" t="s">
        <v>107</v>
      </c>
      <c r="N194" s="26" t="s">
        <v>107</v>
      </c>
      <c r="O194" s="26" t="s">
        <v>107</v>
      </c>
      <c r="P194" s="24" t="s">
        <v>107</v>
      </c>
      <c r="Q194" s="25" t="s">
        <v>107</v>
      </c>
      <c r="R194" s="24" t="s">
        <v>107</v>
      </c>
      <c r="S194" s="25" t="s">
        <v>107</v>
      </c>
      <c r="T194" s="23" t="s">
        <v>107</v>
      </c>
      <c r="U194" s="23" t="str">
        <f>IF(api_version=2,"Yes","No")</f>
        <v>Yes</v>
      </c>
      <c r="V194" s="23" t="s">
        <v>107</v>
      </c>
      <c r="W194" s="23" t="s">
        <v>107</v>
      </c>
      <c r="X194" s="23" t="s">
        <v>107</v>
      </c>
      <c r="Y194" s="23" t="s">
        <v>107</v>
      </c>
      <c r="Z194" s="23" t="s">
        <v>107</v>
      </c>
      <c r="AA194" s="23" t="s">
        <v>107</v>
      </c>
      <c r="AB194" s="23" t="s">
        <v>107</v>
      </c>
      <c r="AC194" s="23" t="s">
        <v>107</v>
      </c>
      <c r="AD194" s="23" t="s">
        <v>107</v>
      </c>
      <c r="AE194" s="23" t="s">
        <v>107</v>
      </c>
      <c r="AF194" s="23" t="s">
        <v>107</v>
      </c>
      <c r="AG194" s="23" t="s">
        <v>107</v>
      </c>
      <c r="AH194" s="23" t="s">
        <v>107</v>
      </c>
      <c r="AI194" s="23" t="str">
        <f t="shared" si="143"/>
        <v>No</v>
      </c>
      <c r="AJ194" s="23" t="s">
        <v>106</v>
      </c>
      <c r="AK194" s="23" t="s">
        <v>107</v>
      </c>
      <c r="AL194" s="23" t="s">
        <v>106</v>
      </c>
      <c r="AM194" s="23" t="str">
        <f t="shared" si="144"/>
        <v>No</v>
      </c>
      <c r="AN194" s="23" t="s">
        <v>107</v>
      </c>
      <c r="AO194" s="28" t="s">
        <v>109</v>
      </c>
      <c r="AP194" s="23" t="s">
        <v>107</v>
      </c>
      <c r="AQ194" s="23" t="s">
        <v>107</v>
      </c>
      <c r="AR194" s="23" t="s">
        <v>107</v>
      </c>
      <c r="AS194" s="23" t="s">
        <v>107</v>
      </c>
      <c r="AT194" s="23" t="s">
        <v>107</v>
      </c>
      <c r="AU194" s="24" t="s">
        <v>108</v>
      </c>
      <c r="AV194" s="24" t="s">
        <v>108</v>
      </c>
      <c r="AW194" s="23" t="s">
        <v>107</v>
      </c>
      <c r="AX194" s="23" t="s">
        <v>107</v>
      </c>
      <c r="AY194" s="23" t="s">
        <v>107</v>
      </c>
      <c r="AZ194" s="24" t="s">
        <v>107</v>
      </c>
      <c r="BA194" s="23" t="s">
        <v>107</v>
      </c>
      <c r="BB194" s="23" t="s">
        <v>107</v>
      </c>
      <c r="BC194" s="23" t="s">
        <v>107</v>
      </c>
      <c r="BD194" s="23" t="s">
        <v>107</v>
      </c>
      <c r="BE194" s="23" t="s">
        <v>107</v>
      </c>
    </row>
    <row r="195" spans="1:57" x14ac:dyDescent="0.35">
      <c r="A195" s="87" t="s">
        <v>167</v>
      </c>
      <c r="C195" s="23" t="s">
        <v>107</v>
      </c>
      <c r="D195" s="23" t="s">
        <v>106</v>
      </c>
      <c r="E195" s="23" t="s">
        <v>107</v>
      </c>
      <c r="F195" s="23" t="s">
        <v>107</v>
      </c>
      <c r="G195" s="24" t="s">
        <v>107</v>
      </c>
      <c r="H195" s="25" t="s">
        <v>107</v>
      </c>
      <c r="I195" s="23" t="s">
        <v>107</v>
      </c>
      <c r="J195" s="24" t="s">
        <v>107</v>
      </c>
      <c r="K195" s="25" t="s">
        <v>107</v>
      </c>
      <c r="L195" s="23" t="s">
        <v>106</v>
      </c>
      <c r="M195" s="24" t="s">
        <v>107</v>
      </c>
      <c r="N195" s="26" t="s">
        <v>107</v>
      </c>
      <c r="O195" s="26" t="s">
        <v>107</v>
      </c>
      <c r="P195" s="24" t="s">
        <v>107</v>
      </c>
      <c r="Q195" s="25" t="s">
        <v>107</v>
      </c>
      <c r="R195" s="24" t="s">
        <v>107</v>
      </c>
      <c r="S195" s="25" t="s">
        <v>107</v>
      </c>
      <c r="T195" s="23" t="s">
        <v>107</v>
      </c>
      <c r="U195" s="23" t="str">
        <f>IF(api_version=2,"Yes","No")</f>
        <v>Yes</v>
      </c>
      <c r="V195" s="23" t="s">
        <v>107</v>
      </c>
      <c r="W195" s="23" t="s">
        <v>107</v>
      </c>
      <c r="X195" s="23" t="s">
        <v>107</v>
      </c>
      <c r="Y195" s="23" t="s">
        <v>107</v>
      </c>
      <c r="Z195" s="23" t="s">
        <v>107</v>
      </c>
      <c r="AA195" s="23" t="s">
        <v>107</v>
      </c>
      <c r="AB195" s="23" t="s">
        <v>107</v>
      </c>
      <c r="AC195" s="23" t="s">
        <v>107</v>
      </c>
      <c r="AD195" s="23" t="s">
        <v>107</v>
      </c>
      <c r="AE195" s="23" t="s">
        <v>107</v>
      </c>
      <c r="AF195" s="23" t="s">
        <v>107</v>
      </c>
      <c r="AG195" s="23" t="s">
        <v>107</v>
      </c>
      <c r="AH195" s="23" t="s">
        <v>107</v>
      </c>
      <c r="AI195" s="23" t="str">
        <f t="shared" si="143"/>
        <v>No</v>
      </c>
      <c r="AJ195" s="23" t="s">
        <v>106</v>
      </c>
      <c r="AK195" s="23" t="s">
        <v>107</v>
      </c>
      <c r="AL195" s="23" t="s">
        <v>106</v>
      </c>
      <c r="AM195" s="23" t="str">
        <f t="shared" si="144"/>
        <v>No</v>
      </c>
      <c r="AN195" s="23" t="s">
        <v>107</v>
      </c>
      <c r="AO195" s="23" t="s">
        <v>107</v>
      </c>
      <c r="AP195" s="23" t="s">
        <v>107</v>
      </c>
      <c r="AQ195" s="23" t="s">
        <v>107</v>
      </c>
      <c r="AR195" s="23" t="s">
        <v>107</v>
      </c>
      <c r="AS195" s="23" t="s">
        <v>107</v>
      </c>
      <c r="AT195" s="23" t="s">
        <v>107</v>
      </c>
      <c r="AU195" s="24" t="s">
        <v>108</v>
      </c>
      <c r="AV195" s="24" t="s">
        <v>108</v>
      </c>
      <c r="AW195" s="23" t="s">
        <v>107</v>
      </c>
      <c r="AX195" s="23" t="s">
        <v>107</v>
      </c>
      <c r="AY195" s="23" t="s">
        <v>107</v>
      </c>
      <c r="AZ195" s="24" t="s">
        <v>107</v>
      </c>
      <c r="BA195" s="23" t="s">
        <v>107</v>
      </c>
      <c r="BB195" s="23" t="s">
        <v>107</v>
      </c>
      <c r="BC195" s="23" t="s">
        <v>107</v>
      </c>
      <c r="BD195" s="23" t="s">
        <v>107</v>
      </c>
      <c r="BE195" s="23" t="s">
        <v>107</v>
      </c>
    </row>
    <row r="196" spans="1:57" x14ac:dyDescent="0.35">
      <c r="A196" s="87" t="s">
        <v>168</v>
      </c>
      <c r="C196" s="23" t="s">
        <v>106</v>
      </c>
      <c r="D196" s="23" t="s">
        <v>106</v>
      </c>
      <c r="E196" s="23" t="s">
        <v>106</v>
      </c>
      <c r="F196" s="23" t="s">
        <v>106</v>
      </c>
      <c r="G196" s="24" t="s">
        <v>106</v>
      </c>
      <c r="H196" s="25" t="s">
        <v>107</v>
      </c>
      <c r="I196" s="23" t="s">
        <v>106</v>
      </c>
      <c r="J196" s="24" t="s">
        <v>106</v>
      </c>
      <c r="K196" s="25" t="s">
        <v>107</v>
      </c>
      <c r="L196" s="23" t="s">
        <v>106</v>
      </c>
      <c r="M196" s="24" t="s">
        <v>106</v>
      </c>
      <c r="N196" s="26" t="s">
        <v>106</v>
      </c>
      <c r="O196" s="26" t="s">
        <v>106</v>
      </c>
      <c r="P196" s="24" t="s">
        <v>107</v>
      </c>
      <c r="Q196" s="25" t="s">
        <v>107</v>
      </c>
      <c r="R196" s="24" t="s">
        <v>106</v>
      </c>
      <c r="S196" s="25" t="s">
        <v>107</v>
      </c>
      <c r="T196" s="23" t="s">
        <v>107</v>
      </c>
      <c r="U196" s="23" t="str">
        <f>IF(api_version=2,"Yes","No")</f>
        <v>Yes</v>
      </c>
      <c r="V196" s="23" t="s">
        <v>107</v>
      </c>
      <c r="W196" s="23" t="s">
        <v>107</v>
      </c>
      <c r="X196" s="23" t="s">
        <v>107</v>
      </c>
      <c r="Y196" s="23" t="s">
        <v>107</v>
      </c>
      <c r="Z196" s="23" t="s">
        <v>107</v>
      </c>
      <c r="AA196" s="23" t="s">
        <v>107</v>
      </c>
      <c r="AB196" s="23" t="s">
        <v>106</v>
      </c>
      <c r="AC196" s="23" t="s">
        <v>107</v>
      </c>
      <c r="AD196" s="23" t="s">
        <v>107</v>
      </c>
      <c r="AE196" s="23" t="s">
        <v>106</v>
      </c>
      <c r="AF196" s="23" t="s">
        <v>106</v>
      </c>
      <c r="AG196" s="23" t="s">
        <v>106</v>
      </c>
      <c r="AH196" s="23" t="s">
        <v>107</v>
      </c>
      <c r="AI196" s="23" t="str">
        <f>AH196</f>
        <v>No</v>
      </c>
      <c r="AJ196" s="23" t="s">
        <v>106</v>
      </c>
      <c r="AK196" s="23" t="s">
        <v>106</v>
      </c>
      <c r="AL196" s="23" t="s">
        <v>106</v>
      </c>
      <c r="AM196" s="23" t="str">
        <f t="shared" si="144"/>
        <v>Yes</v>
      </c>
      <c r="AN196" s="23" t="s">
        <v>107</v>
      </c>
      <c r="AO196" s="23" t="s">
        <v>174</v>
      </c>
      <c r="AP196" s="23" t="s">
        <v>107</v>
      </c>
      <c r="AQ196" s="23" t="s">
        <v>107</v>
      </c>
      <c r="AR196" s="23" t="s">
        <v>107</v>
      </c>
      <c r="AS196" s="23" t="s">
        <v>107</v>
      </c>
      <c r="AT196" s="23" t="s">
        <v>107</v>
      </c>
      <c r="AU196" s="24" t="s">
        <v>108</v>
      </c>
      <c r="AV196" s="24" t="s">
        <v>108</v>
      </c>
      <c r="AW196" s="23" t="s">
        <v>107</v>
      </c>
      <c r="AX196" s="23" t="s">
        <v>107</v>
      </c>
      <c r="AY196" s="23" t="s">
        <v>106</v>
      </c>
      <c r="AZ196" s="24" t="s">
        <v>107</v>
      </c>
      <c r="BA196" s="23" t="s">
        <v>107</v>
      </c>
      <c r="BB196" s="23" t="s">
        <v>107</v>
      </c>
      <c r="BC196" s="23" t="s">
        <v>106</v>
      </c>
      <c r="BD196" s="23" t="s">
        <v>107</v>
      </c>
      <c r="BE196" s="23" t="s">
        <v>107</v>
      </c>
    </row>
    <row r="197" spans="1:57" x14ac:dyDescent="0.35">
      <c r="A197" s="92"/>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row>
    <row r="198" spans="1:57" x14ac:dyDescent="0.35">
      <c r="A198" s="104" t="s">
        <v>181</v>
      </c>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row>
    <row r="199" spans="1:57" x14ac:dyDescent="0.35">
      <c r="A199" s="87" t="s">
        <v>182</v>
      </c>
      <c r="C199" s="23" t="s">
        <v>106</v>
      </c>
      <c r="D199" s="23" t="s">
        <v>106</v>
      </c>
      <c r="E199" s="23" t="s">
        <v>106</v>
      </c>
      <c r="F199" s="23" t="s">
        <v>106</v>
      </c>
      <c r="G199" s="24" t="s">
        <v>106</v>
      </c>
      <c r="H199" s="25" t="s">
        <v>107</v>
      </c>
      <c r="I199" s="23" t="s">
        <v>106</v>
      </c>
      <c r="J199" s="24" t="s">
        <v>106</v>
      </c>
      <c r="K199" s="25" t="s">
        <v>107</v>
      </c>
      <c r="L199" s="23" t="s">
        <v>107</v>
      </c>
      <c r="M199" s="24" t="s">
        <v>106</v>
      </c>
      <c r="N199" s="26" t="s">
        <v>106</v>
      </c>
      <c r="O199" s="26" t="s">
        <v>106</v>
      </c>
      <c r="P199" s="24" t="s">
        <v>106</v>
      </c>
      <c r="Q199" s="25" t="s">
        <v>107</v>
      </c>
      <c r="R199" s="24" t="s">
        <v>106</v>
      </c>
      <c r="S199" s="25" t="s">
        <v>107</v>
      </c>
      <c r="T199" s="23" t="s">
        <v>106</v>
      </c>
      <c r="U199" s="23" t="s">
        <v>106</v>
      </c>
      <c r="V199" s="23" t="s">
        <v>106</v>
      </c>
      <c r="W199" s="23" t="s">
        <v>107</v>
      </c>
      <c r="X199" s="23" t="s">
        <v>107</v>
      </c>
      <c r="Y199" s="23" t="s">
        <v>106</v>
      </c>
      <c r="Z199" s="23" t="s">
        <v>106</v>
      </c>
      <c r="AA199" s="23" t="s">
        <v>106</v>
      </c>
      <c r="AB199" s="23" t="s">
        <v>106</v>
      </c>
      <c r="AC199" s="23" t="s">
        <v>106</v>
      </c>
      <c r="AD199" s="23" t="s">
        <v>106</v>
      </c>
      <c r="AE199" s="23" t="s">
        <v>106</v>
      </c>
      <c r="AF199" s="23" t="s">
        <v>106</v>
      </c>
      <c r="AG199" s="23" t="s">
        <v>106</v>
      </c>
      <c r="AH199" s="23" t="s">
        <v>107</v>
      </c>
      <c r="AI199" s="23" t="str">
        <f>AH199</f>
        <v>No</v>
      </c>
      <c r="AJ199" s="23" t="s">
        <v>106</v>
      </c>
      <c r="AK199" s="23" t="s">
        <v>106</v>
      </c>
      <c r="AL199" s="23" t="s">
        <v>106</v>
      </c>
      <c r="AM199" s="23" t="str">
        <f>AF199</f>
        <v>Yes</v>
      </c>
      <c r="AN199" s="23" t="s">
        <v>107</v>
      </c>
      <c r="AO199" s="23" t="s">
        <v>174</v>
      </c>
      <c r="AP199" s="23" t="s">
        <v>107</v>
      </c>
      <c r="AQ199" s="23" t="s">
        <v>111</v>
      </c>
      <c r="AR199" s="23" t="s">
        <v>106</v>
      </c>
      <c r="AS199" s="23" t="s">
        <v>106</v>
      </c>
      <c r="AT199" s="23" t="s">
        <v>106</v>
      </c>
      <c r="AU199" s="24" t="s">
        <v>106</v>
      </c>
      <c r="AV199" s="24" t="s">
        <v>106</v>
      </c>
      <c r="AW199" s="23" t="s">
        <v>107</v>
      </c>
      <c r="AX199" s="23" t="s">
        <v>106</v>
      </c>
      <c r="AY199" s="23" t="s">
        <v>106</v>
      </c>
      <c r="AZ199" s="24" t="s">
        <v>107</v>
      </c>
      <c r="BA199" s="23" t="s">
        <v>106</v>
      </c>
      <c r="BB199" s="23" t="s">
        <v>107</v>
      </c>
      <c r="BC199" s="23" t="s">
        <v>106</v>
      </c>
      <c r="BD199" s="23" t="s">
        <v>107</v>
      </c>
      <c r="BE199" s="23" t="s">
        <v>106</v>
      </c>
    </row>
    <row r="200" spans="1:57" x14ac:dyDescent="0.35">
      <c r="A200" s="86" t="str">
        <f>IF(api_version=2,"API ID","GGS ID")</f>
        <v>API ID</v>
      </c>
      <c r="C200" s="23" t="s">
        <v>106</v>
      </c>
      <c r="D200" s="23" t="s">
        <v>106</v>
      </c>
      <c r="E200" s="23" t="s">
        <v>107</v>
      </c>
      <c r="F200" s="23" t="s">
        <v>106</v>
      </c>
      <c r="G200" s="24" t="s">
        <v>106</v>
      </c>
      <c r="H200" s="25" t="s">
        <v>107</v>
      </c>
      <c r="I200" s="23" t="str">
        <f>IF(api_version=2,"Yes","No")</f>
        <v>Yes</v>
      </c>
      <c r="J200" s="24" t="s">
        <v>106</v>
      </c>
      <c r="K200" s="25" t="s">
        <v>107</v>
      </c>
      <c r="L200" s="23" t="s">
        <v>107</v>
      </c>
      <c r="M200" s="24" t="s">
        <v>107</v>
      </c>
      <c r="N200" s="26" t="s">
        <v>107</v>
      </c>
      <c r="O200" s="26" t="s">
        <v>107</v>
      </c>
      <c r="P200" s="24" t="s">
        <v>107</v>
      </c>
      <c r="Q200" s="25" t="s">
        <v>107</v>
      </c>
      <c r="R200" s="24" t="str">
        <f>IF(api_version=2,"Yes","No")</f>
        <v>Yes</v>
      </c>
      <c r="S200" s="25" t="s">
        <v>107</v>
      </c>
      <c r="T200" s="23" t="s">
        <v>106</v>
      </c>
      <c r="U200" s="23" t="str">
        <f>IF(api_version=2,"Yes","No")</f>
        <v>Yes</v>
      </c>
      <c r="V200" s="23" t="s">
        <v>106</v>
      </c>
      <c r="W200" s="23" t="s">
        <v>107</v>
      </c>
      <c r="X200" s="23" t="s">
        <v>107</v>
      </c>
      <c r="Y200" s="23" t="s">
        <v>107</v>
      </c>
      <c r="Z200" s="23" t="s">
        <v>107</v>
      </c>
      <c r="AA200" s="23" t="s">
        <v>107</v>
      </c>
      <c r="AB200" s="23" t="s">
        <v>107</v>
      </c>
      <c r="AC200" s="23" t="s">
        <v>107</v>
      </c>
      <c r="AD200" s="23" t="s">
        <v>107</v>
      </c>
      <c r="AE200" s="23" t="s">
        <v>107</v>
      </c>
      <c r="AF200" s="23" t="s">
        <v>107</v>
      </c>
      <c r="AG200" s="23" t="s">
        <v>107</v>
      </c>
      <c r="AH200" s="23" t="s">
        <v>107</v>
      </c>
      <c r="AI200" s="23" t="str">
        <f t="shared" ref="AI200:AI207" si="145">AH200</f>
        <v>No</v>
      </c>
      <c r="AJ200" s="23" t="s">
        <v>106</v>
      </c>
      <c r="AK200" s="23" t="s">
        <v>107</v>
      </c>
      <c r="AL200" s="23" t="s">
        <v>106</v>
      </c>
      <c r="AM200" s="23" t="str">
        <f>AF200</f>
        <v>No</v>
      </c>
      <c r="AN200" s="23" t="s">
        <v>107</v>
      </c>
      <c r="AO200" s="23" t="s">
        <v>107</v>
      </c>
      <c r="AP200" s="23" t="s">
        <v>107</v>
      </c>
      <c r="AQ200" s="23" t="s">
        <v>107</v>
      </c>
      <c r="AR200" s="23" t="s">
        <v>107</v>
      </c>
      <c r="AS200" s="23" t="s">
        <v>107</v>
      </c>
      <c r="AT200" s="23" t="str">
        <f>IF(api_version=2,"No","No")</f>
        <v>No</v>
      </c>
      <c r="AU200" s="24" t="str">
        <f>IF(api_version=2,"Yes","No")</f>
        <v>Yes</v>
      </c>
      <c r="AV200" s="24" t="str">
        <f>IF(api_version=2,"Yes","No")</f>
        <v>Yes</v>
      </c>
      <c r="AW200" s="23" t="s">
        <v>107</v>
      </c>
      <c r="AX200" s="23" t="s">
        <v>107</v>
      </c>
      <c r="AY200" s="23" t="s">
        <v>106</v>
      </c>
      <c r="AZ200" s="24" t="s">
        <v>107</v>
      </c>
      <c r="BA200" s="23" t="s">
        <v>107</v>
      </c>
      <c r="BB200" s="23" t="s">
        <v>107</v>
      </c>
      <c r="BC200" s="23" t="s">
        <v>107</v>
      </c>
      <c r="BD200" s="23" t="s">
        <v>107</v>
      </c>
      <c r="BE200" s="23" t="s">
        <v>107</v>
      </c>
    </row>
    <row r="201" spans="1:57" x14ac:dyDescent="0.35">
      <c r="A201" s="87" t="s">
        <v>175</v>
      </c>
      <c r="C201" s="23" t="s">
        <v>106</v>
      </c>
      <c r="D201" s="23" t="s">
        <v>106</v>
      </c>
      <c r="E201" s="23" t="s">
        <v>107</v>
      </c>
      <c r="F201" s="23" t="s">
        <v>106</v>
      </c>
      <c r="G201" s="24" t="s">
        <v>106</v>
      </c>
      <c r="H201" s="25" t="s">
        <v>107</v>
      </c>
      <c r="I201" s="23" t="s">
        <v>106</v>
      </c>
      <c r="J201" s="24" t="s">
        <v>106</v>
      </c>
      <c r="K201" s="25" t="s">
        <v>107</v>
      </c>
      <c r="L201" s="23" t="s">
        <v>107</v>
      </c>
      <c r="M201" s="24" t="s">
        <v>107</v>
      </c>
      <c r="N201" s="26" t="s">
        <v>107</v>
      </c>
      <c r="O201" s="26" t="s">
        <v>107</v>
      </c>
      <c r="P201" s="24" t="s">
        <v>107</v>
      </c>
      <c r="Q201" s="25" t="s">
        <v>107</v>
      </c>
      <c r="R201" s="24" t="s">
        <v>106</v>
      </c>
      <c r="S201" s="25" t="s">
        <v>107</v>
      </c>
      <c r="T201" s="23" t="s">
        <v>107</v>
      </c>
      <c r="U201" s="23" t="s">
        <v>107</v>
      </c>
      <c r="V201" s="23" t="s">
        <v>107</v>
      </c>
      <c r="W201" s="23" t="s">
        <v>107</v>
      </c>
      <c r="X201" s="23" t="s">
        <v>107</v>
      </c>
      <c r="Y201" s="23" t="s">
        <v>107</v>
      </c>
      <c r="Z201" s="23" t="s">
        <v>107</v>
      </c>
      <c r="AA201" s="23" t="s">
        <v>107</v>
      </c>
      <c r="AB201" s="23" t="s">
        <v>107</v>
      </c>
      <c r="AC201" s="23" t="s">
        <v>107</v>
      </c>
      <c r="AD201" s="23" t="s">
        <v>107</v>
      </c>
      <c r="AE201" s="23" t="s">
        <v>107</v>
      </c>
      <c r="AF201" s="23" t="s">
        <v>107</v>
      </c>
      <c r="AG201" s="23" t="s">
        <v>107</v>
      </c>
      <c r="AH201" s="23" t="s">
        <v>107</v>
      </c>
      <c r="AI201" s="23" t="str">
        <f t="shared" si="145"/>
        <v>No</v>
      </c>
      <c r="AJ201" s="23" t="s">
        <v>107</v>
      </c>
      <c r="AK201" s="23" t="s">
        <v>107</v>
      </c>
      <c r="AL201" s="23" t="s">
        <v>107</v>
      </c>
      <c r="AM201" s="23" t="str">
        <f>AF201</f>
        <v>No</v>
      </c>
      <c r="AN201" s="23" t="s">
        <v>107</v>
      </c>
      <c r="AO201" s="23" t="s">
        <v>107</v>
      </c>
      <c r="AP201" s="23" t="s">
        <v>107</v>
      </c>
      <c r="AQ201" s="23" t="s">
        <v>107</v>
      </c>
      <c r="AR201" s="23" t="s">
        <v>107</v>
      </c>
      <c r="AS201" s="23" t="s">
        <v>107</v>
      </c>
      <c r="AT201" s="23" t="s">
        <v>106</v>
      </c>
      <c r="AU201" s="24" t="s">
        <v>108</v>
      </c>
      <c r="AV201" s="24" t="s">
        <v>108</v>
      </c>
      <c r="AW201" s="23" t="s">
        <v>107</v>
      </c>
      <c r="AX201" s="23" t="s">
        <v>106</v>
      </c>
      <c r="AY201" s="23" t="s">
        <v>106</v>
      </c>
      <c r="AZ201" s="24" t="s">
        <v>107</v>
      </c>
      <c r="BA201" s="23" t="s">
        <v>107</v>
      </c>
      <c r="BB201" s="23" t="s">
        <v>107</v>
      </c>
      <c r="BC201" s="23" t="s">
        <v>107</v>
      </c>
      <c r="BD201" s="23" t="s">
        <v>107</v>
      </c>
      <c r="BE201" s="23" t="s">
        <v>107</v>
      </c>
    </row>
    <row r="202" spans="1:57" x14ac:dyDescent="0.35">
      <c r="A202" s="86" t="str">
        <f>IF(api_version=2,"Company Type","-")</f>
        <v>Company Type</v>
      </c>
      <c r="C202" s="28" t="s">
        <v>109</v>
      </c>
      <c r="D202" s="28" t="s">
        <v>109</v>
      </c>
      <c r="E202" s="28" t="s">
        <v>109</v>
      </c>
      <c r="F202" s="28" t="s">
        <v>109</v>
      </c>
      <c r="G202" s="33" t="s">
        <v>109</v>
      </c>
      <c r="H202" s="25" t="s">
        <v>107</v>
      </c>
      <c r="I202" s="28" t="s">
        <v>109</v>
      </c>
      <c r="J202" s="33" t="s">
        <v>109</v>
      </c>
      <c r="K202" s="30" t="s">
        <v>109</v>
      </c>
      <c r="L202" s="28" t="s">
        <v>109</v>
      </c>
      <c r="M202" s="33" t="s">
        <v>109</v>
      </c>
      <c r="N202" s="56" t="s">
        <v>109</v>
      </c>
      <c r="O202" s="56" t="s">
        <v>109</v>
      </c>
      <c r="P202" s="33" t="s">
        <v>109</v>
      </c>
      <c r="Q202" s="25" t="s">
        <v>107</v>
      </c>
      <c r="R202" s="33" t="s">
        <v>109</v>
      </c>
      <c r="S202" s="30" t="s">
        <v>109</v>
      </c>
      <c r="T202" s="28" t="s">
        <v>109</v>
      </c>
      <c r="U202" s="28" t="s">
        <v>109</v>
      </c>
      <c r="V202" s="28" t="s">
        <v>109</v>
      </c>
      <c r="W202" s="28" t="s">
        <v>109</v>
      </c>
      <c r="X202" s="28" t="s">
        <v>109</v>
      </c>
      <c r="Y202" s="28" t="s">
        <v>109</v>
      </c>
      <c r="Z202" s="28" t="s">
        <v>109</v>
      </c>
      <c r="AA202" s="28" t="s">
        <v>109</v>
      </c>
      <c r="AB202" s="28" t="s">
        <v>109</v>
      </c>
      <c r="AC202" s="28" t="s">
        <v>109</v>
      </c>
      <c r="AD202" s="28" t="s">
        <v>109</v>
      </c>
      <c r="AE202" s="28" t="s">
        <v>109</v>
      </c>
      <c r="AF202" s="28" t="s">
        <v>109</v>
      </c>
      <c r="AG202" s="28" t="s">
        <v>109</v>
      </c>
      <c r="AH202" s="23" t="s">
        <v>107</v>
      </c>
      <c r="AI202" s="23" t="str">
        <f>AH202</f>
        <v>No</v>
      </c>
      <c r="AJ202" s="28" t="s">
        <v>109</v>
      </c>
      <c r="AK202" s="28" t="s">
        <v>109</v>
      </c>
      <c r="AL202" s="28" t="s">
        <v>109</v>
      </c>
      <c r="AM202" s="28" t="s">
        <v>109</v>
      </c>
      <c r="AN202" s="23" t="s">
        <v>107</v>
      </c>
      <c r="AO202" s="28" t="s">
        <v>109</v>
      </c>
      <c r="AP202" s="23" t="s">
        <v>107</v>
      </c>
      <c r="AQ202" s="23" t="s">
        <v>107</v>
      </c>
      <c r="AR202" s="28" t="s">
        <v>109</v>
      </c>
      <c r="AS202" s="28" t="s">
        <v>109</v>
      </c>
      <c r="AT202" s="28" t="s">
        <v>109</v>
      </c>
      <c r="AU202" s="33" t="s">
        <v>109</v>
      </c>
      <c r="AV202" s="33" t="s">
        <v>109</v>
      </c>
      <c r="AW202" s="23" t="s">
        <v>107</v>
      </c>
      <c r="AX202" s="23" t="s">
        <v>107</v>
      </c>
      <c r="AY202" s="28" t="s">
        <v>109</v>
      </c>
      <c r="AZ202" s="24" t="s">
        <v>107</v>
      </c>
      <c r="BA202" s="28" t="s">
        <v>109</v>
      </c>
      <c r="BB202" s="23" t="s">
        <v>107</v>
      </c>
      <c r="BC202" s="28" t="s">
        <v>109</v>
      </c>
      <c r="BD202" s="23" t="s">
        <v>107</v>
      </c>
      <c r="BE202" s="23" t="s">
        <v>107</v>
      </c>
    </row>
    <row r="203" spans="1:57" x14ac:dyDescent="0.35">
      <c r="A203" s="87" t="s">
        <v>176</v>
      </c>
      <c r="C203" s="23" t="s">
        <v>106</v>
      </c>
      <c r="D203" s="23" t="s">
        <v>106</v>
      </c>
      <c r="E203" s="23" t="s">
        <v>107</v>
      </c>
      <c r="F203" s="23" t="s">
        <v>107</v>
      </c>
      <c r="G203" s="24" t="s">
        <v>106</v>
      </c>
      <c r="H203" s="25" t="s">
        <v>107</v>
      </c>
      <c r="I203" s="23" t="s">
        <v>106</v>
      </c>
      <c r="J203" s="24" t="s">
        <v>106</v>
      </c>
      <c r="K203" s="25" t="s">
        <v>107</v>
      </c>
      <c r="L203" s="23" t="s">
        <v>107</v>
      </c>
      <c r="M203" s="24" t="s">
        <v>107</v>
      </c>
      <c r="N203" s="26" t="s">
        <v>107</v>
      </c>
      <c r="O203" s="26" t="s">
        <v>107</v>
      </c>
      <c r="P203" s="24" t="s">
        <v>107</v>
      </c>
      <c r="Q203" s="25" t="s">
        <v>107</v>
      </c>
      <c r="R203" s="24" t="s">
        <v>106</v>
      </c>
      <c r="S203" s="25" t="s">
        <v>107</v>
      </c>
      <c r="T203" s="23" t="s">
        <v>107</v>
      </c>
      <c r="U203" s="23" t="str">
        <f>IF(api_version=2,"Yes","No")</f>
        <v>Yes</v>
      </c>
      <c r="V203" s="23" t="s">
        <v>107</v>
      </c>
      <c r="W203" s="23" t="s">
        <v>107</v>
      </c>
      <c r="X203" s="23" t="s">
        <v>107</v>
      </c>
      <c r="Y203" s="23" t="s">
        <v>107</v>
      </c>
      <c r="Z203" s="23" t="s">
        <v>107</v>
      </c>
      <c r="AA203" s="23" t="s">
        <v>107</v>
      </c>
      <c r="AB203" s="23" t="s">
        <v>107</v>
      </c>
      <c r="AC203" s="23" t="s">
        <v>107</v>
      </c>
      <c r="AD203" s="23" t="s">
        <v>107</v>
      </c>
      <c r="AE203" s="23" t="s">
        <v>107</v>
      </c>
      <c r="AF203" s="23" t="s">
        <v>107</v>
      </c>
      <c r="AG203" s="23" t="s">
        <v>107</v>
      </c>
      <c r="AH203" s="23" t="s">
        <v>107</v>
      </c>
      <c r="AI203" s="23" t="str">
        <f t="shared" si="145"/>
        <v>No</v>
      </c>
      <c r="AJ203" s="23" t="s">
        <v>107</v>
      </c>
      <c r="AK203" s="23" t="s">
        <v>107</v>
      </c>
      <c r="AL203" s="23" t="s">
        <v>106</v>
      </c>
      <c r="AM203" s="23" t="str">
        <f t="shared" ref="AM203:AM208" si="146">AF203</f>
        <v>No</v>
      </c>
      <c r="AN203" s="23" t="s">
        <v>107</v>
      </c>
      <c r="AO203" s="23" t="s">
        <v>107</v>
      </c>
      <c r="AP203" s="23" t="s">
        <v>107</v>
      </c>
      <c r="AQ203" s="23" t="s">
        <v>107</v>
      </c>
      <c r="AR203" s="23" t="s">
        <v>107</v>
      </c>
      <c r="AS203" s="23" t="s">
        <v>107</v>
      </c>
      <c r="AT203" s="23" t="str">
        <f>IF(api_version=2,"No","No")</f>
        <v>No</v>
      </c>
      <c r="AU203" s="24" t="s">
        <v>108</v>
      </c>
      <c r="AV203" s="24" t="s">
        <v>108</v>
      </c>
      <c r="AW203" s="23" t="s">
        <v>107</v>
      </c>
      <c r="AX203" s="23" t="s">
        <v>106</v>
      </c>
      <c r="AY203" s="23" t="s">
        <v>107</v>
      </c>
      <c r="AZ203" s="24" t="s">
        <v>107</v>
      </c>
      <c r="BA203" s="23" t="s">
        <v>107</v>
      </c>
      <c r="BB203" s="23" t="s">
        <v>107</v>
      </c>
      <c r="BC203" s="23" t="s">
        <v>107</v>
      </c>
      <c r="BD203" s="23" t="s">
        <v>107</v>
      </c>
      <c r="BE203" s="23" t="s">
        <v>107</v>
      </c>
    </row>
    <row r="204" spans="1:57" x14ac:dyDescent="0.35">
      <c r="A204" s="87" t="s">
        <v>177</v>
      </c>
      <c r="C204" s="23" t="s">
        <v>106</v>
      </c>
      <c r="D204" s="23" t="s">
        <v>106</v>
      </c>
      <c r="E204" s="23" t="s">
        <v>107</v>
      </c>
      <c r="F204" s="23" t="s">
        <v>106</v>
      </c>
      <c r="G204" s="24" t="s">
        <v>106</v>
      </c>
      <c r="H204" s="25" t="s">
        <v>107</v>
      </c>
      <c r="I204" s="23" t="s">
        <v>106</v>
      </c>
      <c r="J204" s="24" t="s">
        <v>106</v>
      </c>
      <c r="K204" s="25" t="s">
        <v>107</v>
      </c>
      <c r="L204" s="23" t="s">
        <v>107</v>
      </c>
      <c r="M204" s="24" t="s">
        <v>107</v>
      </c>
      <c r="N204" s="26" t="s">
        <v>107</v>
      </c>
      <c r="O204" s="26" t="s">
        <v>107</v>
      </c>
      <c r="P204" s="24" t="s">
        <v>107</v>
      </c>
      <c r="Q204" s="25" t="s">
        <v>107</v>
      </c>
      <c r="R204" s="24" t="s">
        <v>106</v>
      </c>
      <c r="S204" s="25" t="s">
        <v>107</v>
      </c>
      <c r="T204" s="23" t="s">
        <v>106</v>
      </c>
      <c r="U204" s="23" t="str">
        <f>IF(api_version=2,"Yes","No")</f>
        <v>Yes</v>
      </c>
      <c r="V204" s="23" t="s">
        <v>107</v>
      </c>
      <c r="W204" s="23" t="s">
        <v>107</v>
      </c>
      <c r="X204" s="23" t="s">
        <v>107</v>
      </c>
      <c r="Y204" s="23" t="s">
        <v>107</v>
      </c>
      <c r="Z204" s="23" t="s">
        <v>107</v>
      </c>
      <c r="AA204" s="23" t="s">
        <v>106</v>
      </c>
      <c r="AB204" s="23" t="s">
        <v>107</v>
      </c>
      <c r="AC204" s="23" t="s">
        <v>106</v>
      </c>
      <c r="AD204" s="23" t="str">
        <f>IF(api_version=2,"Yes","No")</f>
        <v>Yes</v>
      </c>
      <c r="AE204" s="23" t="s">
        <v>107</v>
      </c>
      <c r="AF204" s="23" t="s">
        <v>107</v>
      </c>
      <c r="AG204" s="23" t="s">
        <v>107</v>
      </c>
      <c r="AH204" s="23" t="s">
        <v>107</v>
      </c>
      <c r="AI204" s="23" t="str">
        <f t="shared" si="145"/>
        <v>No</v>
      </c>
      <c r="AJ204" s="23" t="s">
        <v>106</v>
      </c>
      <c r="AK204" s="23" t="s">
        <v>107</v>
      </c>
      <c r="AL204" s="23" t="s">
        <v>106</v>
      </c>
      <c r="AM204" s="23" t="str">
        <f t="shared" si="146"/>
        <v>No</v>
      </c>
      <c r="AN204" s="23" t="s">
        <v>107</v>
      </c>
      <c r="AO204" s="23" t="s">
        <v>107</v>
      </c>
      <c r="AP204" s="23" t="s">
        <v>107</v>
      </c>
      <c r="AQ204" s="23" t="s">
        <v>107</v>
      </c>
      <c r="AR204" s="23" t="s">
        <v>107</v>
      </c>
      <c r="AS204" s="23" t="s">
        <v>107</v>
      </c>
      <c r="AT204" s="23" t="str">
        <f>IF(api_version=2,"No","No")</f>
        <v>No</v>
      </c>
      <c r="AU204" s="24" t="s">
        <v>106</v>
      </c>
      <c r="AV204" s="24" t="s">
        <v>106</v>
      </c>
      <c r="AW204" s="23" t="s">
        <v>107</v>
      </c>
      <c r="AX204" s="23" t="s">
        <v>106</v>
      </c>
      <c r="AY204" s="23" t="s">
        <v>106</v>
      </c>
      <c r="AZ204" s="24" t="s">
        <v>107</v>
      </c>
      <c r="BA204" s="23" t="s">
        <v>106</v>
      </c>
      <c r="BB204" s="23" t="s">
        <v>107</v>
      </c>
      <c r="BC204" s="23" t="s">
        <v>107</v>
      </c>
      <c r="BD204" s="23" t="s">
        <v>107</v>
      </c>
      <c r="BE204" s="23" t="s">
        <v>107</v>
      </c>
    </row>
    <row r="205" spans="1:57" x14ac:dyDescent="0.35">
      <c r="A205" s="87" t="s">
        <v>178</v>
      </c>
      <c r="C205" s="23" t="s">
        <v>107</v>
      </c>
      <c r="D205" s="23" t="s">
        <v>107</v>
      </c>
      <c r="E205" s="23" t="s">
        <v>107</v>
      </c>
      <c r="F205" s="23" t="s">
        <v>107</v>
      </c>
      <c r="G205" s="24" t="s">
        <v>107</v>
      </c>
      <c r="H205" s="25" t="s">
        <v>107</v>
      </c>
      <c r="I205" s="23" t="s">
        <v>107</v>
      </c>
      <c r="J205" s="24" t="s">
        <v>107</v>
      </c>
      <c r="K205" s="25" t="s">
        <v>107</v>
      </c>
      <c r="L205" s="23" t="s">
        <v>107</v>
      </c>
      <c r="M205" s="24" t="s">
        <v>107</v>
      </c>
      <c r="N205" s="26" t="s">
        <v>107</v>
      </c>
      <c r="O205" s="26" t="s">
        <v>107</v>
      </c>
      <c r="P205" s="24" t="s">
        <v>107</v>
      </c>
      <c r="Q205" s="25" t="s">
        <v>107</v>
      </c>
      <c r="R205" s="24" t="s">
        <v>107</v>
      </c>
      <c r="S205" s="25" t="s">
        <v>107</v>
      </c>
      <c r="T205" s="23" t="s">
        <v>107</v>
      </c>
      <c r="U205" s="23" t="s">
        <v>107</v>
      </c>
      <c r="V205" s="23" t="s">
        <v>107</v>
      </c>
      <c r="W205" s="23" t="s">
        <v>107</v>
      </c>
      <c r="X205" s="23" t="s">
        <v>107</v>
      </c>
      <c r="Y205" s="23" t="s">
        <v>107</v>
      </c>
      <c r="Z205" s="23" t="s">
        <v>107</v>
      </c>
      <c r="AA205" s="23" t="s">
        <v>107</v>
      </c>
      <c r="AB205" s="23" t="s">
        <v>107</v>
      </c>
      <c r="AC205" s="23" t="s">
        <v>107</v>
      </c>
      <c r="AD205" s="23" t="str">
        <f>IF(api_version=2,"Yes","No")</f>
        <v>Yes</v>
      </c>
      <c r="AE205" s="23" t="s">
        <v>107</v>
      </c>
      <c r="AF205" s="23" t="s">
        <v>107</v>
      </c>
      <c r="AG205" s="23" t="s">
        <v>107</v>
      </c>
      <c r="AH205" s="23" t="s">
        <v>107</v>
      </c>
      <c r="AI205" s="23" t="str">
        <f t="shared" si="145"/>
        <v>No</v>
      </c>
      <c r="AJ205" s="23" t="s">
        <v>107</v>
      </c>
      <c r="AK205" s="23" t="s">
        <v>107</v>
      </c>
      <c r="AL205" s="23" t="s">
        <v>107</v>
      </c>
      <c r="AM205" s="23" t="str">
        <f t="shared" si="146"/>
        <v>No</v>
      </c>
      <c r="AN205" s="23" t="s">
        <v>107</v>
      </c>
      <c r="AO205" s="23" t="s">
        <v>107</v>
      </c>
      <c r="AP205" s="23" t="s">
        <v>107</v>
      </c>
      <c r="AQ205" s="23" t="s">
        <v>107</v>
      </c>
      <c r="AR205" s="23" t="s">
        <v>107</v>
      </c>
      <c r="AS205" s="23" t="s">
        <v>107</v>
      </c>
      <c r="AT205" s="23" t="str">
        <f>IF(api_version=2,"No","No")</f>
        <v>No</v>
      </c>
      <c r="AU205" s="24" t="s">
        <v>107</v>
      </c>
      <c r="AV205" s="24" t="s">
        <v>107</v>
      </c>
      <c r="AW205" s="23" t="s">
        <v>107</v>
      </c>
      <c r="AX205" s="23" t="s">
        <v>107</v>
      </c>
      <c r="AY205" s="23" t="s">
        <v>107</v>
      </c>
      <c r="AZ205" s="24" t="s">
        <v>107</v>
      </c>
      <c r="BA205" s="23" t="s">
        <v>107</v>
      </c>
      <c r="BB205" s="23" t="s">
        <v>107</v>
      </c>
      <c r="BC205" s="23" t="s">
        <v>107</v>
      </c>
      <c r="BD205" s="23" t="s">
        <v>107</v>
      </c>
      <c r="BE205" s="23" t="s">
        <v>107</v>
      </c>
    </row>
    <row r="206" spans="1:57" x14ac:dyDescent="0.35">
      <c r="A206" s="87" t="s">
        <v>166</v>
      </c>
      <c r="C206" s="23" t="s">
        <v>107</v>
      </c>
      <c r="D206" s="23" t="s">
        <v>106</v>
      </c>
      <c r="E206" s="23" t="s">
        <v>107</v>
      </c>
      <c r="F206" s="23" t="s">
        <v>107</v>
      </c>
      <c r="G206" s="24" t="s">
        <v>107</v>
      </c>
      <c r="H206" s="25" t="s">
        <v>107</v>
      </c>
      <c r="I206" s="23" t="s">
        <v>107</v>
      </c>
      <c r="J206" s="24" t="s">
        <v>107</v>
      </c>
      <c r="K206" s="25" t="s">
        <v>107</v>
      </c>
      <c r="L206" s="23" t="s">
        <v>107</v>
      </c>
      <c r="M206" s="24" t="s">
        <v>107</v>
      </c>
      <c r="N206" s="26" t="s">
        <v>107</v>
      </c>
      <c r="O206" s="26" t="s">
        <v>107</v>
      </c>
      <c r="P206" s="24" t="s">
        <v>107</v>
      </c>
      <c r="Q206" s="25" t="s">
        <v>107</v>
      </c>
      <c r="R206" s="24" t="s">
        <v>107</v>
      </c>
      <c r="S206" s="25" t="s">
        <v>107</v>
      </c>
      <c r="T206" s="23" t="s">
        <v>106</v>
      </c>
      <c r="U206" s="23" t="str">
        <f>IF(api_version=2,"Yes","No")</f>
        <v>Yes</v>
      </c>
      <c r="V206" s="23" t="s">
        <v>107</v>
      </c>
      <c r="W206" s="23" t="s">
        <v>107</v>
      </c>
      <c r="X206" s="23" t="s">
        <v>107</v>
      </c>
      <c r="Y206" s="23" t="s">
        <v>107</v>
      </c>
      <c r="Z206" s="23" t="s">
        <v>107</v>
      </c>
      <c r="AA206" s="23" t="s">
        <v>107</v>
      </c>
      <c r="AB206" s="23" t="s">
        <v>107</v>
      </c>
      <c r="AC206" s="23" t="s">
        <v>107</v>
      </c>
      <c r="AD206" s="23" t="s">
        <v>107</v>
      </c>
      <c r="AE206" s="23" t="s">
        <v>107</v>
      </c>
      <c r="AF206" s="23" t="s">
        <v>107</v>
      </c>
      <c r="AG206" s="23" t="s">
        <v>107</v>
      </c>
      <c r="AH206" s="23" t="s">
        <v>107</v>
      </c>
      <c r="AI206" s="23" t="str">
        <f t="shared" si="145"/>
        <v>No</v>
      </c>
      <c r="AJ206" s="23" t="s">
        <v>106</v>
      </c>
      <c r="AK206" s="23" t="s">
        <v>107</v>
      </c>
      <c r="AL206" s="23" t="s">
        <v>106</v>
      </c>
      <c r="AM206" s="23" t="str">
        <f t="shared" si="146"/>
        <v>No</v>
      </c>
      <c r="AN206" s="23" t="s">
        <v>107</v>
      </c>
      <c r="AO206" s="28" t="s">
        <v>109</v>
      </c>
      <c r="AP206" s="23" t="s">
        <v>107</v>
      </c>
      <c r="AQ206" s="23" t="s">
        <v>107</v>
      </c>
      <c r="AR206" s="23" t="s">
        <v>107</v>
      </c>
      <c r="AS206" s="23" t="s">
        <v>106</v>
      </c>
      <c r="AT206" s="23" t="s">
        <v>107</v>
      </c>
      <c r="AU206" s="24" t="s">
        <v>108</v>
      </c>
      <c r="AV206" s="24" t="s">
        <v>108</v>
      </c>
      <c r="AW206" s="23" t="s">
        <v>107</v>
      </c>
      <c r="AX206" s="23" t="s">
        <v>107</v>
      </c>
      <c r="AY206" s="23" t="s">
        <v>107</v>
      </c>
      <c r="AZ206" s="24" t="s">
        <v>107</v>
      </c>
      <c r="BA206" s="23" t="s">
        <v>107</v>
      </c>
      <c r="BB206" s="23" t="s">
        <v>107</v>
      </c>
      <c r="BC206" s="23" t="s">
        <v>107</v>
      </c>
      <c r="BD206" s="23" t="s">
        <v>107</v>
      </c>
      <c r="BE206" s="23" t="s">
        <v>107</v>
      </c>
    </row>
    <row r="207" spans="1:57" x14ac:dyDescent="0.35">
      <c r="A207" s="87" t="s">
        <v>167</v>
      </c>
      <c r="C207" s="23" t="s">
        <v>107</v>
      </c>
      <c r="D207" s="23" t="s">
        <v>106</v>
      </c>
      <c r="E207" s="23" t="s">
        <v>107</v>
      </c>
      <c r="F207" s="23" t="s">
        <v>107</v>
      </c>
      <c r="G207" s="24" t="s">
        <v>107</v>
      </c>
      <c r="H207" s="25" t="s">
        <v>107</v>
      </c>
      <c r="I207" s="23" t="s">
        <v>107</v>
      </c>
      <c r="J207" s="24" t="s">
        <v>107</v>
      </c>
      <c r="K207" s="25" t="s">
        <v>107</v>
      </c>
      <c r="L207" s="23" t="s">
        <v>107</v>
      </c>
      <c r="M207" s="24" t="s">
        <v>107</v>
      </c>
      <c r="N207" s="26" t="s">
        <v>107</v>
      </c>
      <c r="O207" s="26" t="s">
        <v>107</v>
      </c>
      <c r="P207" s="24" t="s">
        <v>107</v>
      </c>
      <c r="Q207" s="25" t="s">
        <v>107</v>
      </c>
      <c r="R207" s="24" t="s">
        <v>107</v>
      </c>
      <c r="S207" s="25" t="s">
        <v>107</v>
      </c>
      <c r="T207" s="23" t="s">
        <v>106</v>
      </c>
      <c r="U207" s="23" t="str">
        <f>IF(api_version=2,"Yes","No")</f>
        <v>Yes</v>
      </c>
      <c r="V207" s="23" t="s">
        <v>107</v>
      </c>
      <c r="W207" s="23" t="s">
        <v>107</v>
      </c>
      <c r="X207" s="23" t="s">
        <v>107</v>
      </c>
      <c r="Y207" s="23" t="s">
        <v>107</v>
      </c>
      <c r="Z207" s="23" t="s">
        <v>107</v>
      </c>
      <c r="AA207" s="23" t="s">
        <v>107</v>
      </c>
      <c r="AB207" s="23" t="s">
        <v>107</v>
      </c>
      <c r="AC207" s="23" t="s">
        <v>107</v>
      </c>
      <c r="AD207" s="28" t="s">
        <v>110</v>
      </c>
      <c r="AE207" s="23" t="s">
        <v>107</v>
      </c>
      <c r="AF207" s="23" t="s">
        <v>107</v>
      </c>
      <c r="AG207" s="23" t="s">
        <v>107</v>
      </c>
      <c r="AH207" s="23" t="s">
        <v>107</v>
      </c>
      <c r="AI207" s="23" t="str">
        <f t="shared" si="145"/>
        <v>No</v>
      </c>
      <c r="AJ207" s="23" t="s">
        <v>106</v>
      </c>
      <c r="AK207" s="23" t="s">
        <v>107</v>
      </c>
      <c r="AL207" s="23" t="s">
        <v>106</v>
      </c>
      <c r="AM207" s="23" t="str">
        <f t="shared" si="146"/>
        <v>No</v>
      </c>
      <c r="AN207" s="23" t="s">
        <v>107</v>
      </c>
      <c r="AO207" s="23" t="s">
        <v>107</v>
      </c>
      <c r="AP207" s="23" t="s">
        <v>107</v>
      </c>
      <c r="AQ207" s="23" t="s">
        <v>107</v>
      </c>
      <c r="AR207" s="23" t="s">
        <v>107</v>
      </c>
      <c r="AS207" s="23" t="s">
        <v>107</v>
      </c>
      <c r="AT207" s="23" t="s">
        <v>107</v>
      </c>
      <c r="AU207" s="24" t="s">
        <v>108</v>
      </c>
      <c r="AV207" s="24" t="s">
        <v>108</v>
      </c>
      <c r="AW207" s="23" t="s">
        <v>107</v>
      </c>
      <c r="AX207" s="23" t="s">
        <v>107</v>
      </c>
      <c r="AY207" s="23" t="s">
        <v>107</v>
      </c>
      <c r="AZ207" s="24" t="s">
        <v>107</v>
      </c>
      <c r="BA207" s="23" t="s">
        <v>107</v>
      </c>
      <c r="BB207" s="23" t="s">
        <v>107</v>
      </c>
      <c r="BC207" s="23" t="s">
        <v>107</v>
      </c>
      <c r="BD207" s="23" t="s">
        <v>107</v>
      </c>
      <c r="BE207" s="23" t="s">
        <v>107</v>
      </c>
    </row>
    <row r="208" spans="1:57" x14ac:dyDescent="0.35">
      <c r="A208" s="87" t="s">
        <v>168</v>
      </c>
      <c r="C208" s="23" t="s">
        <v>106</v>
      </c>
      <c r="D208" s="23" t="s">
        <v>106</v>
      </c>
      <c r="E208" s="23" t="s">
        <v>106</v>
      </c>
      <c r="F208" s="23" t="s">
        <v>106</v>
      </c>
      <c r="G208" s="24" t="s">
        <v>106</v>
      </c>
      <c r="H208" s="25" t="s">
        <v>107</v>
      </c>
      <c r="I208" s="23" t="s">
        <v>106</v>
      </c>
      <c r="J208" s="24" t="s">
        <v>106</v>
      </c>
      <c r="K208" s="25" t="s">
        <v>107</v>
      </c>
      <c r="L208" s="23" t="s">
        <v>107</v>
      </c>
      <c r="M208" s="24" t="s">
        <v>106</v>
      </c>
      <c r="N208" s="26" t="s">
        <v>106</v>
      </c>
      <c r="O208" s="26" t="s">
        <v>106</v>
      </c>
      <c r="P208" s="24" t="s">
        <v>106</v>
      </c>
      <c r="Q208" s="25" t="s">
        <v>107</v>
      </c>
      <c r="R208" s="24" t="s">
        <v>106</v>
      </c>
      <c r="S208" s="25" t="s">
        <v>107</v>
      </c>
      <c r="T208" s="23" t="s">
        <v>106</v>
      </c>
      <c r="U208" s="23" t="str">
        <f>IF(api_version=2,"Yes","No")</f>
        <v>Yes</v>
      </c>
      <c r="V208" s="23" t="s">
        <v>107</v>
      </c>
      <c r="W208" s="23" t="s">
        <v>107</v>
      </c>
      <c r="X208" s="23" t="s">
        <v>107</v>
      </c>
      <c r="Y208" s="23" t="s">
        <v>107</v>
      </c>
      <c r="Z208" s="23" t="s">
        <v>107</v>
      </c>
      <c r="AA208" s="23" t="s">
        <v>107</v>
      </c>
      <c r="AB208" s="23" t="s">
        <v>106</v>
      </c>
      <c r="AC208" s="23" t="s">
        <v>107</v>
      </c>
      <c r="AD208" s="23" t="s">
        <v>106</v>
      </c>
      <c r="AE208" s="23" t="s">
        <v>106</v>
      </c>
      <c r="AF208" s="23" t="s">
        <v>106</v>
      </c>
      <c r="AG208" s="23" t="s">
        <v>106</v>
      </c>
      <c r="AH208" s="23" t="s">
        <v>107</v>
      </c>
      <c r="AI208" s="23" t="str">
        <f>AH208</f>
        <v>No</v>
      </c>
      <c r="AJ208" s="23" t="s">
        <v>106</v>
      </c>
      <c r="AK208" s="23" t="s">
        <v>107</v>
      </c>
      <c r="AL208" s="23" t="s">
        <v>106</v>
      </c>
      <c r="AM208" s="23" t="str">
        <f t="shared" si="146"/>
        <v>Yes</v>
      </c>
      <c r="AN208" s="23" t="s">
        <v>107</v>
      </c>
      <c r="AO208" s="23" t="s">
        <v>174</v>
      </c>
      <c r="AP208" s="23" t="s">
        <v>107</v>
      </c>
      <c r="AQ208" s="23" t="s">
        <v>107</v>
      </c>
      <c r="AR208" s="23" t="s">
        <v>106</v>
      </c>
      <c r="AS208" s="23" t="s">
        <v>107</v>
      </c>
      <c r="AT208" s="23" t="s">
        <v>106</v>
      </c>
      <c r="AU208" s="24" t="s">
        <v>108</v>
      </c>
      <c r="AV208" s="24" t="s">
        <v>108</v>
      </c>
      <c r="AW208" s="23" t="s">
        <v>107</v>
      </c>
      <c r="AX208" s="23" t="s">
        <v>107</v>
      </c>
      <c r="AY208" s="23" t="s">
        <v>106</v>
      </c>
      <c r="AZ208" s="24" t="s">
        <v>107</v>
      </c>
      <c r="BA208" s="23" t="s">
        <v>107</v>
      </c>
      <c r="BB208" s="23" t="s">
        <v>107</v>
      </c>
      <c r="BC208" s="23" t="s">
        <v>106</v>
      </c>
      <c r="BD208" s="23" t="s">
        <v>107</v>
      </c>
      <c r="BE208" s="23" t="s">
        <v>106</v>
      </c>
    </row>
    <row r="209" spans="1:57" x14ac:dyDescent="0.35">
      <c r="A209" s="92"/>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row>
    <row r="210" spans="1:57" x14ac:dyDescent="0.35">
      <c r="A210" s="104" t="s">
        <v>183</v>
      </c>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row>
    <row r="211" spans="1:57" x14ac:dyDescent="0.35">
      <c r="A211" s="87" t="s">
        <v>184</v>
      </c>
      <c r="C211" s="23" t="s">
        <v>106</v>
      </c>
      <c r="D211" s="23" t="s">
        <v>106</v>
      </c>
      <c r="E211" s="23" t="s">
        <v>107</v>
      </c>
      <c r="F211" s="23" t="s">
        <v>106</v>
      </c>
      <c r="G211" s="24" t="s">
        <v>106</v>
      </c>
      <c r="H211" s="25" t="s">
        <v>107</v>
      </c>
      <c r="I211" s="23" t="s">
        <v>106</v>
      </c>
      <c r="J211" s="24" t="s">
        <v>107</v>
      </c>
      <c r="K211" s="25" t="s">
        <v>107</v>
      </c>
      <c r="L211" s="23" t="s">
        <v>106</v>
      </c>
      <c r="M211" s="24" t="s">
        <v>106</v>
      </c>
      <c r="N211" s="26" t="s">
        <v>106</v>
      </c>
      <c r="O211" s="26" t="s">
        <v>106</v>
      </c>
      <c r="P211" s="24" t="s">
        <v>106</v>
      </c>
      <c r="Q211" s="25" t="s">
        <v>107</v>
      </c>
      <c r="R211" s="24" t="s">
        <v>106</v>
      </c>
      <c r="S211" s="25" t="s">
        <v>107</v>
      </c>
      <c r="T211" s="23" t="s">
        <v>106</v>
      </c>
      <c r="U211" s="23" t="s">
        <v>106</v>
      </c>
      <c r="V211" s="23" t="s">
        <v>106</v>
      </c>
      <c r="W211" s="23" t="s">
        <v>106</v>
      </c>
      <c r="X211" s="23" t="s">
        <v>106</v>
      </c>
      <c r="Y211" s="23" t="s">
        <v>106</v>
      </c>
      <c r="Z211" s="23" t="s">
        <v>106</v>
      </c>
      <c r="AA211" s="23" t="s">
        <v>106</v>
      </c>
      <c r="AB211" s="23" t="s">
        <v>106</v>
      </c>
      <c r="AC211" s="23" t="s">
        <v>106</v>
      </c>
      <c r="AD211" s="23" t="s">
        <v>106</v>
      </c>
      <c r="AE211" s="23" t="s">
        <v>106</v>
      </c>
      <c r="AF211" s="23" t="s">
        <v>106</v>
      </c>
      <c r="AG211" s="23" t="s">
        <v>106</v>
      </c>
      <c r="AH211" s="23" t="s">
        <v>106</v>
      </c>
      <c r="AI211" s="23" t="str">
        <f t="shared" ref="AI211:AI220" si="147">AH211</f>
        <v>Yes</v>
      </c>
      <c r="AJ211" s="23" t="s">
        <v>106</v>
      </c>
      <c r="AK211" s="23" t="s">
        <v>107</v>
      </c>
      <c r="AL211" s="23" t="s">
        <v>106</v>
      </c>
      <c r="AM211" s="23" t="str">
        <f>AF211</f>
        <v>Yes</v>
      </c>
      <c r="AN211" s="23" t="s">
        <v>106</v>
      </c>
      <c r="AO211" s="23" t="s">
        <v>106</v>
      </c>
      <c r="AP211" s="23" t="s">
        <v>106</v>
      </c>
      <c r="AQ211" s="23" t="s">
        <v>107</v>
      </c>
      <c r="AR211" s="23" t="s">
        <v>106</v>
      </c>
      <c r="AS211" s="23" t="s">
        <v>106</v>
      </c>
      <c r="AT211" s="23" t="s">
        <v>107</v>
      </c>
      <c r="AU211" s="24" t="s">
        <v>106</v>
      </c>
      <c r="AV211" s="24" t="s">
        <v>106</v>
      </c>
      <c r="AW211" s="23" t="s">
        <v>106</v>
      </c>
      <c r="AX211" s="23" t="s">
        <v>106</v>
      </c>
      <c r="AY211" s="23" t="s">
        <v>106</v>
      </c>
      <c r="AZ211" s="24" t="s">
        <v>107</v>
      </c>
      <c r="BA211" s="23" t="s">
        <v>106</v>
      </c>
      <c r="BB211" s="23" t="s">
        <v>107</v>
      </c>
      <c r="BC211" s="23" t="s">
        <v>106</v>
      </c>
      <c r="BD211" s="23" t="s">
        <v>107</v>
      </c>
      <c r="BE211" s="23" t="s">
        <v>106</v>
      </c>
    </row>
    <row r="212" spans="1:57" x14ac:dyDescent="0.35">
      <c r="A212" s="86" t="str">
        <f>IF(api_version=2,"API ID","-")</f>
        <v>API ID</v>
      </c>
      <c r="C212" s="23" t="s">
        <v>106</v>
      </c>
      <c r="D212" s="23" t="s">
        <v>106</v>
      </c>
      <c r="E212" s="23" t="s">
        <v>107</v>
      </c>
      <c r="F212" s="23" t="s">
        <v>106</v>
      </c>
      <c r="G212" s="24" t="s">
        <v>106</v>
      </c>
      <c r="H212" s="25" t="s">
        <v>107</v>
      </c>
      <c r="I212" s="23" t="str">
        <f>IF(api_version=2,"Yes","No")</f>
        <v>Yes</v>
      </c>
      <c r="J212" s="24" t="s">
        <v>107</v>
      </c>
      <c r="K212" s="25" t="s">
        <v>107</v>
      </c>
      <c r="L212" s="23" t="s">
        <v>106</v>
      </c>
      <c r="M212" s="24" t="s">
        <v>107</v>
      </c>
      <c r="N212" s="26" t="s">
        <v>107</v>
      </c>
      <c r="O212" s="26" t="s">
        <v>107</v>
      </c>
      <c r="P212" s="24" t="s">
        <v>107</v>
      </c>
      <c r="Q212" s="25" t="s">
        <v>107</v>
      </c>
      <c r="R212" s="24" t="s">
        <v>106</v>
      </c>
      <c r="S212" s="25" t="s">
        <v>107</v>
      </c>
      <c r="T212" s="23" t="s">
        <v>106</v>
      </c>
      <c r="U212" s="23" t="str">
        <f>IF(api_version=2,"Yes","No")</f>
        <v>Yes</v>
      </c>
      <c r="V212" s="23" t="s">
        <v>106</v>
      </c>
      <c r="W212" s="23" t="s">
        <v>107</v>
      </c>
      <c r="X212" s="23" t="s">
        <v>107</v>
      </c>
      <c r="Y212" s="23" t="s">
        <v>107</v>
      </c>
      <c r="Z212" s="23" t="s">
        <v>107</v>
      </c>
      <c r="AA212" s="23" t="s">
        <v>107</v>
      </c>
      <c r="AB212" s="23" t="s">
        <v>107</v>
      </c>
      <c r="AC212" s="23" t="s">
        <v>107</v>
      </c>
      <c r="AD212" s="23" t="s">
        <v>107</v>
      </c>
      <c r="AE212" s="23" t="s">
        <v>107</v>
      </c>
      <c r="AF212" s="23" t="s">
        <v>107</v>
      </c>
      <c r="AG212" s="23" t="s">
        <v>107</v>
      </c>
      <c r="AH212" s="23" t="s">
        <v>107</v>
      </c>
      <c r="AI212" s="23" t="s">
        <v>107</v>
      </c>
      <c r="AJ212" s="23" t="s">
        <v>106</v>
      </c>
      <c r="AK212" s="23" t="s">
        <v>107</v>
      </c>
      <c r="AL212" s="23" t="s">
        <v>106</v>
      </c>
      <c r="AM212" s="23" t="str">
        <f>AF212</f>
        <v>No</v>
      </c>
      <c r="AN212" s="23"/>
      <c r="AO212" s="23" t="s">
        <v>107</v>
      </c>
      <c r="AP212" s="23" t="s">
        <v>106</v>
      </c>
      <c r="AQ212" s="23" t="s">
        <v>107</v>
      </c>
      <c r="AR212" s="23" t="s">
        <v>107</v>
      </c>
      <c r="AS212" s="23" t="s">
        <v>107</v>
      </c>
      <c r="AT212" s="23" t="s">
        <v>107</v>
      </c>
      <c r="AU212" s="24" t="str">
        <f>IF(api_version=2,"Yes","No")</f>
        <v>Yes</v>
      </c>
      <c r="AV212" s="24" t="str">
        <f>IF(api_version=2,"Yes","No")</f>
        <v>Yes</v>
      </c>
      <c r="AW212" s="23" t="s">
        <v>107</v>
      </c>
      <c r="AX212" s="23" t="s">
        <v>107</v>
      </c>
      <c r="AY212" s="23" t="s">
        <v>106</v>
      </c>
      <c r="AZ212" s="24" t="s">
        <v>107</v>
      </c>
      <c r="BA212" s="23" t="s">
        <v>107</v>
      </c>
      <c r="BB212" s="23" t="s">
        <v>107</v>
      </c>
      <c r="BC212" s="23" t="s">
        <v>107</v>
      </c>
      <c r="BD212" s="23" t="s">
        <v>107</v>
      </c>
      <c r="BE212" s="23" t="s">
        <v>107</v>
      </c>
    </row>
    <row r="213" spans="1:57" x14ac:dyDescent="0.35">
      <c r="A213" s="87" t="s">
        <v>175</v>
      </c>
      <c r="C213" s="23" t="s">
        <v>106</v>
      </c>
      <c r="D213" s="23" t="s">
        <v>106</v>
      </c>
      <c r="E213" s="23" t="s">
        <v>107</v>
      </c>
      <c r="F213" s="23" t="s">
        <v>106</v>
      </c>
      <c r="G213" s="24" t="s">
        <v>106</v>
      </c>
      <c r="H213" s="25" t="s">
        <v>107</v>
      </c>
      <c r="I213" s="23" t="s">
        <v>106</v>
      </c>
      <c r="J213" s="24" t="s">
        <v>107</v>
      </c>
      <c r="K213" s="25" t="s">
        <v>107</v>
      </c>
      <c r="L213" s="23" t="s">
        <v>106</v>
      </c>
      <c r="M213" s="24" t="s">
        <v>107</v>
      </c>
      <c r="N213" s="26" t="s">
        <v>107</v>
      </c>
      <c r="O213" s="26" t="s">
        <v>107</v>
      </c>
      <c r="P213" s="24" t="s">
        <v>107</v>
      </c>
      <c r="Q213" s="25" t="s">
        <v>107</v>
      </c>
      <c r="R213" s="24" t="s">
        <v>106</v>
      </c>
      <c r="S213" s="25" t="s">
        <v>107</v>
      </c>
      <c r="T213" s="23" t="s">
        <v>107</v>
      </c>
      <c r="U213" s="23" t="s">
        <v>107</v>
      </c>
      <c r="V213" s="23" t="s">
        <v>107</v>
      </c>
      <c r="W213" s="23" t="s">
        <v>107</v>
      </c>
      <c r="X213" s="23" t="s">
        <v>107</v>
      </c>
      <c r="Y213" s="23" t="s">
        <v>107</v>
      </c>
      <c r="Z213" s="23" t="s">
        <v>107</v>
      </c>
      <c r="AA213" s="23" t="s">
        <v>107</v>
      </c>
      <c r="AB213" s="23" t="s">
        <v>107</v>
      </c>
      <c r="AC213" s="23" t="s">
        <v>107</v>
      </c>
      <c r="AD213" s="23" t="s">
        <v>107</v>
      </c>
      <c r="AE213" s="23" t="s">
        <v>107</v>
      </c>
      <c r="AF213" s="23" t="s">
        <v>107</v>
      </c>
      <c r="AG213" s="23" t="s">
        <v>107</v>
      </c>
      <c r="AH213" s="23" t="s">
        <v>107</v>
      </c>
      <c r="AI213" s="23" t="s">
        <v>107</v>
      </c>
      <c r="AJ213" s="23" t="s">
        <v>107</v>
      </c>
      <c r="AK213" s="23" t="s">
        <v>107</v>
      </c>
      <c r="AL213" s="23" t="s">
        <v>107</v>
      </c>
      <c r="AM213" s="23" t="str">
        <f>AF213</f>
        <v>No</v>
      </c>
      <c r="AN213" s="23"/>
      <c r="AO213" s="23" t="s">
        <v>107</v>
      </c>
      <c r="AP213" s="23" t="s">
        <v>107</v>
      </c>
      <c r="AQ213" s="23" t="s">
        <v>107</v>
      </c>
      <c r="AR213" s="23" t="s">
        <v>107</v>
      </c>
      <c r="AS213" s="23" t="s">
        <v>107</v>
      </c>
      <c r="AT213" s="23" t="s">
        <v>107</v>
      </c>
      <c r="AU213" s="24" t="s">
        <v>108</v>
      </c>
      <c r="AV213" s="24" t="s">
        <v>108</v>
      </c>
      <c r="AW213" s="23" t="s">
        <v>107</v>
      </c>
      <c r="AX213" s="23" t="s">
        <v>106</v>
      </c>
      <c r="AY213" s="23" t="s">
        <v>106</v>
      </c>
      <c r="AZ213" s="24" t="s">
        <v>107</v>
      </c>
      <c r="BA213" s="23" t="s">
        <v>107</v>
      </c>
      <c r="BB213" s="23" t="s">
        <v>107</v>
      </c>
      <c r="BC213" s="23" t="s">
        <v>107</v>
      </c>
      <c r="BD213" s="23" t="s">
        <v>107</v>
      </c>
      <c r="BE213" s="23" t="s">
        <v>107</v>
      </c>
    </row>
    <row r="214" spans="1:57" x14ac:dyDescent="0.35">
      <c r="A214" s="86" t="str">
        <f>IF(api_version=2,"Company Type","-")</f>
        <v>Company Type</v>
      </c>
      <c r="C214" s="28" t="s">
        <v>109</v>
      </c>
      <c r="D214" s="28" t="s">
        <v>109</v>
      </c>
      <c r="E214" s="28" t="s">
        <v>109</v>
      </c>
      <c r="F214" s="28" t="s">
        <v>109</v>
      </c>
      <c r="G214" s="33" t="s">
        <v>109</v>
      </c>
      <c r="H214" s="25" t="s">
        <v>107</v>
      </c>
      <c r="I214" s="28" t="s">
        <v>109</v>
      </c>
      <c r="J214" s="24" t="s">
        <v>107</v>
      </c>
      <c r="K214" s="25" t="s">
        <v>107</v>
      </c>
      <c r="L214" s="28" t="s">
        <v>109</v>
      </c>
      <c r="M214" s="33" t="s">
        <v>109</v>
      </c>
      <c r="N214" s="56" t="s">
        <v>109</v>
      </c>
      <c r="O214" s="56" t="s">
        <v>109</v>
      </c>
      <c r="P214" s="33" t="s">
        <v>109</v>
      </c>
      <c r="Q214" s="25" t="s">
        <v>107</v>
      </c>
      <c r="R214" s="33" t="s">
        <v>109</v>
      </c>
      <c r="S214" s="30" t="s">
        <v>109</v>
      </c>
      <c r="T214" s="28" t="s">
        <v>109</v>
      </c>
      <c r="U214" s="28" t="s">
        <v>109</v>
      </c>
      <c r="V214" s="28" t="s">
        <v>109</v>
      </c>
      <c r="W214" s="28" t="s">
        <v>109</v>
      </c>
      <c r="X214" s="28" t="s">
        <v>109</v>
      </c>
      <c r="Y214" s="28" t="s">
        <v>109</v>
      </c>
      <c r="Z214" s="28" t="s">
        <v>109</v>
      </c>
      <c r="AA214" s="28" t="s">
        <v>109</v>
      </c>
      <c r="AB214" s="28" t="s">
        <v>109</v>
      </c>
      <c r="AC214" s="28" t="s">
        <v>109</v>
      </c>
      <c r="AD214" s="28" t="s">
        <v>109</v>
      </c>
      <c r="AE214" s="28" t="s">
        <v>109</v>
      </c>
      <c r="AF214" s="28" t="s">
        <v>109</v>
      </c>
      <c r="AG214" s="28" t="s">
        <v>109</v>
      </c>
      <c r="AH214" s="28" t="s">
        <v>109</v>
      </c>
      <c r="AI214" s="28" t="s">
        <v>109</v>
      </c>
      <c r="AJ214" s="28" t="s">
        <v>109</v>
      </c>
      <c r="AK214" s="23" t="s">
        <v>107</v>
      </c>
      <c r="AL214" s="28" t="s">
        <v>109</v>
      </c>
      <c r="AM214" s="28" t="s">
        <v>109</v>
      </c>
      <c r="AN214" s="28" t="s">
        <v>109</v>
      </c>
      <c r="AO214" s="28" t="s">
        <v>109</v>
      </c>
      <c r="AP214" s="28" t="s">
        <v>109</v>
      </c>
      <c r="AQ214" s="23" t="s">
        <v>107</v>
      </c>
      <c r="AR214" s="28" t="s">
        <v>109</v>
      </c>
      <c r="AS214" s="28" t="s">
        <v>109</v>
      </c>
      <c r="AT214" s="23" t="s">
        <v>107</v>
      </c>
      <c r="AU214" s="33" t="s">
        <v>109</v>
      </c>
      <c r="AV214" s="33" t="s">
        <v>109</v>
      </c>
      <c r="AW214" s="28" t="s">
        <v>109</v>
      </c>
      <c r="AX214" s="28" t="s">
        <v>107</v>
      </c>
      <c r="AY214" s="28" t="s">
        <v>109</v>
      </c>
      <c r="AZ214" s="24" t="s">
        <v>107</v>
      </c>
      <c r="BA214" s="28" t="s">
        <v>109</v>
      </c>
      <c r="BB214" s="23" t="s">
        <v>107</v>
      </c>
      <c r="BC214" s="28" t="s">
        <v>109</v>
      </c>
      <c r="BD214" s="23" t="s">
        <v>107</v>
      </c>
      <c r="BE214" s="23" t="s">
        <v>107</v>
      </c>
    </row>
    <row r="215" spans="1:57" x14ac:dyDescent="0.35">
      <c r="A215" s="87" t="s">
        <v>176</v>
      </c>
      <c r="C215" s="23" t="s">
        <v>106</v>
      </c>
      <c r="D215" s="23" t="s">
        <v>106</v>
      </c>
      <c r="E215" s="23" t="s">
        <v>107</v>
      </c>
      <c r="F215" s="23" t="s">
        <v>107</v>
      </c>
      <c r="G215" s="24" t="s">
        <v>106</v>
      </c>
      <c r="H215" s="25" t="s">
        <v>107</v>
      </c>
      <c r="I215" s="23" t="s">
        <v>106</v>
      </c>
      <c r="J215" s="24" t="s">
        <v>107</v>
      </c>
      <c r="K215" s="25" t="s">
        <v>107</v>
      </c>
      <c r="L215" s="23" t="s">
        <v>106</v>
      </c>
      <c r="M215" s="24" t="s">
        <v>107</v>
      </c>
      <c r="N215" s="26" t="s">
        <v>107</v>
      </c>
      <c r="O215" s="26" t="s">
        <v>107</v>
      </c>
      <c r="P215" s="24" t="s">
        <v>107</v>
      </c>
      <c r="Q215" s="25" t="s">
        <v>107</v>
      </c>
      <c r="R215" s="24" t="s">
        <v>106</v>
      </c>
      <c r="S215" s="25" t="s">
        <v>107</v>
      </c>
      <c r="T215" s="23" t="s">
        <v>107</v>
      </c>
      <c r="U215" s="23" t="str">
        <f>IF(api_version=2,"Yes","No")</f>
        <v>Yes</v>
      </c>
      <c r="V215" s="23" t="s">
        <v>107</v>
      </c>
      <c r="W215" s="23" t="s">
        <v>107</v>
      </c>
      <c r="X215" s="23" t="s">
        <v>107</v>
      </c>
      <c r="Y215" s="23" t="s">
        <v>107</v>
      </c>
      <c r="Z215" s="23" t="s">
        <v>107</v>
      </c>
      <c r="AA215" s="23" t="s">
        <v>107</v>
      </c>
      <c r="AB215" s="23" t="s">
        <v>107</v>
      </c>
      <c r="AC215" s="23" t="s">
        <v>107</v>
      </c>
      <c r="AD215" s="23" t="s">
        <v>107</v>
      </c>
      <c r="AE215" s="23" t="s">
        <v>107</v>
      </c>
      <c r="AF215" s="23" t="s">
        <v>107</v>
      </c>
      <c r="AG215" s="23" t="s">
        <v>107</v>
      </c>
      <c r="AH215" s="23" t="s">
        <v>107</v>
      </c>
      <c r="AI215" s="23" t="s">
        <v>107</v>
      </c>
      <c r="AJ215" s="23" t="s">
        <v>107</v>
      </c>
      <c r="AK215" s="23" t="s">
        <v>107</v>
      </c>
      <c r="AL215" s="23" t="s">
        <v>106</v>
      </c>
      <c r="AM215" s="23" t="str">
        <f t="shared" ref="AM215:AM220" si="148">AF215</f>
        <v>No</v>
      </c>
      <c r="AN215" s="23"/>
      <c r="AO215" s="23" t="s">
        <v>107</v>
      </c>
      <c r="AP215" s="23" t="s">
        <v>107</v>
      </c>
      <c r="AQ215" s="23" t="s">
        <v>107</v>
      </c>
      <c r="AR215" s="23" t="s">
        <v>107</v>
      </c>
      <c r="AS215" s="23" t="s">
        <v>107</v>
      </c>
      <c r="AT215" s="23" t="s">
        <v>107</v>
      </c>
      <c r="AU215" s="24" t="s">
        <v>108</v>
      </c>
      <c r="AV215" s="24" t="s">
        <v>108</v>
      </c>
      <c r="AW215" s="23" t="s">
        <v>107</v>
      </c>
      <c r="AX215" s="23" t="s">
        <v>106</v>
      </c>
      <c r="AY215" s="23" t="s">
        <v>107</v>
      </c>
      <c r="AZ215" s="24" t="s">
        <v>107</v>
      </c>
      <c r="BA215" s="23" t="s">
        <v>107</v>
      </c>
      <c r="BB215" s="23" t="s">
        <v>107</v>
      </c>
      <c r="BC215" s="23" t="s">
        <v>107</v>
      </c>
      <c r="BD215" s="23" t="s">
        <v>107</v>
      </c>
      <c r="BE215" s="23" t="s">
        <v>107</v>
      </c>
    </row>
    <row r="216" spans="1:57" x14ac:dyDescent="0.35">
      <c r="A216" s="87" t="s">
        <v>177</v>
      </c>
      <c r="C216" s="23" t="s">
        <v>106</v>
      </c>
      <c r="D216" s="23" t="s">
        <v>106</v>
      </c>
      <c r="E216" s="23" t="s">
        <v>107</v>
      </c>
      <c r="F216" s="23" t="s">
        <v>106</v>
      </c>
      <c r="G216" s="24" t="s">
        <v>106</v>
      </c>
      <c r="H216" s="25" t="s">
        <v>107</v>
      </c>
      <c r="I216" s="23" t="s">
        <v>106</v>
      </c>
      <c r="J216" s="24" t="s">
        <v>107</v>
      </c>
      <c r="K216" s="25" t="s">
        <v>107</v>
      </c>
      <c r="L216" s="23" t="s">
        <v>106</v>
      </c>
      <c r="M216" s="24" t="s">
        <v>107</v>
      </c>
      <c r="N216" s="26" t="s">
        <v>107</v>
      </c>
      <c r="O216" s="26" t="s">
        <v>107</v>
      </c>
      <c r="P216" s="24" t="s">
        <v>107</v>
      </c>
      <c r="Q216" s="25" t="s">
        <v>107</v>
      </c>
      <c r="R216" s="24" t="s">
        <v>106</v>
      </c>
      <c r="S216" s="25" t="s">
        <v>107</v>
      </c>
      <c r="T216" s="23" t="s">
        <v>106</v>
      </c>
      <c r="U216" s="23" t="str">
        <f>IF(api_version=2,"Yes","No")</f>
        <v>Yes</v>
      </c>
      <c r="V216" s="23" t="s">
        <v>107</v>
      </c>
      <c r="W216" s="23" t="s">
        <v>107</v>
      </c>
      <c r="X216" s="23" t="s">
        <v>107</v>
      </c>
      <c r="Y216" s="23" t="s">
        <v>107</v>
      </c>
      <c r="Z216" s="23" t="s">
        <v>107</v>
      </c>
      <c r="AA216" s="23" t="s">
        <v>106</v>
      </c>
      <c r="AB216" s="23" t="s">
        <v>107</v>
      </c>
      <c r="AC216" s="23" t="s">
        <v>106</v>
      </c>
      <c r="AD216" s="23" t="s">
        <v>106</v>
      </c>
      <c r="AE216" s="23" t="s">
        <v>107</v>
      </c>
      <c r="AF216" s="23" t="s">
        <v>107</v>
      </c>
      <c r="AG216" s="23" t="s">
        <v>107</v>
      </c>
      <c r="AH216" s="23" t="s">
        <v>107</v>
      </c>
      <c r="AI216" s="23" t="s">
        <v>107</v>
      </c>
      <c r="AJ216" s="23" t="s">
        <v>106</v>
      </c>
      <c r="AK216" s="23" t="s">
        <v>107</v>
      </c>
      <c r="AL216" s="23" t="s">
        <v>106</v>
      </c>
      <c r="AM216" s="23" t="str">
        <f t="shared" si="148"/>
        <v>No</v>
      </c>
      <c r="AN216" s="23"/>
      <c r="AO216" s="23" t="s">
        <v>107</v>
      </c>
      <c r="AP216" s="23" t="s">
        <v>107</v>
      </c>
      <c r="AQ216" s="23" t="s">
        <v>107</v>
      </c>
      <c r="AR216" s="23" t="s">
        <v>107</v>
      </c>
      <c r="AS216" s="23" t="s">
        <v>107</v>
      </c>
      <c r="AT216" s="23" t="s">
        <v>107</v>
      </c>
      <c r="AU216" s="24" t="s">
        <v>106</v>
      </c>
      <c r="AV216" s="24" t="s">
        <v>106</v>
      </c>
      <c r="AW216" s="23" t="s">
        <v>106</v>
      </c>
      <c r="AX216" s="23" t="s">
        <v>106</v>
      </c>
      <c r="AY216" s="23" t="s">
        <v>106</v>
      </c>
      <c r="AZ216" s="24" t="s">
        <v>107</v>
      </c>
      <c r="BA216" s="23" t="s">
        <v>106</v>
      </c>
      <c r="BB216" s="23" t="s">
        <v>107</v>
      </c>
      <c r="BC216" s="23" t="s">
        <v>107</v>
      </c>
      <c r="BD216" s="23" t="s">
        <v>107</v>
      </c>
      <c r="BE216" s="23" t="s">
        <v>107</v>
      </c>
    </row>
    <row r="217" spans="1:57" x14ac:dyDescent="0.35">
      <c r="A217" s="87" t="s">
        <v>178</v>
      </c>
      <c r="C217" s="23" t="s">
        <v>107</v>
      </c>
      <c r="D217" s="23" t="s">
        <v>107</v>
      </c>
      <c r="E217" s="23" t="s">
        <v>107</v>
      </c>
      <c r="F217" s="23" t="s">
        <v>107</v>
      </c>
      <c r="G217" s="24" t="s">
        <v>107</v>
      </c>
      <c r="H217" s="25" t="s">
        <v>107</v>
      </c>
      <c r="I217" s="23" t="s">
        <v>107</v>
      </c>
      <c r="J217" s="24" t="s">
        <v>107</v>
      </c>
      <c r="K217" s="25" t="s">
        <v>107</v>
      </c>
      <c r="L217" s="23" t="s">
        <v>107</v>
      </c>
      <c r="M217" s="24" t="s">
        <v>107</v>
      </c>
      <c r="N217" s="26" t="s">
        <v>107</v>
      </c>
      <c r="O217" s="26" t="s">
        <v>107</v>
      </c>
      <c r="P217" s="24" t="s">
        <v>107</v>
      </c>
      <c r="Q217" s="25" t="s">
        <v>107</v>
      </c>
      <c r="R217" s="24" t="s">
        <v>107</v>
      </c>
      <c r="S217" s="25" t="s">
        <v>107</v>
      </c>
      <c r="T217" s="23" t="s">
        <v>107</v>
      </c>
      <c r="U217" s="23" t="s">
        <v>107</v>
      </c>
      <c r="V217" s="23" t="s">
        <v>107</v>
      </c>
      <c r="W217" s="23" t="s">
        <v>107</v>
      </c>
      <c r="X217" s="23" t="s">
        <v>107</v>
      </c>
      <c r="Y217" s="23" t="s">
        <v>107</v>
      </c>
      <c r="Z217" s="23" t="s">
        <v>107</v>
      </c>
      <c r="AA217" s="23" t="s">
        <v>107</v>
      </c>
      <c r="AB217" s="23" t="s">
        <v>107</v>
      </c>
      <c r="AC217" s="23" t="s">
        <v>107</v>
      </c>
      <c r="AD217" s="23" t="s">
        <v>106</v>
      </c>
      <c r="AE217" s="23" t="s">
        <v>107</v>
      </c>
      <c r="AF217" s="23" t="s">
        <v>107</v>
      </c>
      <c r="AG217" s="23" t="s">
        <v>107</v>
      </c>
      <c r="AH217" s="23" t="s">
        <v>107</v>
      </c>
      <c r="AI217" s="23" t="s">
        <v>107</v>
      </c>
      <c r="AJ217" s="23" t="s">
        <v>107</v>
      </c>
      <c r="AK217" s="23" t="s">
        <v>107</v>
      </c>
      <c r="AL217" s="23" t="s">
        <v>107</v>
      </c>
      <c r="AM217" s="23" t="str">
        <f t="shared" si="148"/>
        <v>No</v>
      </c>
      <c r="AN217" s="23"/>
      <c r="AO217" s="23" t="s">
        <v>107</v>
      </c>
      <c r="AP217" s="23" t="s">
        <v>107</v>
      </c>
      <c r="AQ217" s="23" t="s">
        <v>107</v>
      </c>
      <c r="AR217" s="23" t="s">
        <v>107</v>
      </c>
      <c r="AS217" s="23" t="s">
        <v>107</v>
      </c>
      <c r="AT217" s="23" t="s">
        <v>107</v>
      </c>
      <c r="AU217" s="24" t="s">
        <v>107</v>
      </c>
      <c r="AV217" s="24" t="s">
        <v>107</v>
      </c>
      <c r="AW217" s="23" t="s">
        <v>107</v>
      </c>
      <c r="AX217" s="23" t="s">
        <v>107</v>
      </c>
      <c r="AY217" s="23" t="s">
        <v>107</v>
      </c>
      <c r="AZ217" s="24" t="s">
        <v>107</v>
      </c>
      <c r="BA217" s="23" t="s">
        <v>107</v>
      </c>
      <c r="BB217" s="23" t="s">
        <v>107</v>
      </c>
      <c r="BC217" s="23" t="s">
        <v>107</v>
      </c>
      <c r="BD217" s="23" t="s">
        <v>107</v>
      </c>
      <c r="BE217" s="23" t="s">
        <v>107</v>
      </c>
    </row>
    <row r="218" spans="1:57" x14ac:dyDescent="0.35">
      <c r="A218" s="87" t="s">
        <v>166</v>
      </c>
      <c r="C218" s="23" t="s">
        <v>107</v>
      </c>
      <c r="D218" s="23" t="s">
        <v>106</v>
      </c>
      <c r="E218" s="23" t="s">
        <v>107</v>
      </c>
      <c r="F218" s="23" t="s">
        <v>107</v>
      </c>
      <c r="G218" s="24" t="s">
        <v>107</v>
      </c>
      <c r="H218" s="25" t="s">
        <v>107</v>
      </c>
      <c r="I218" s="23" t="s">
        <v>107</v>
      </c>
      <c r="J218" s="24" t="s">
        <v>107</v>
      </c>
      <c r="K218" s="25" t="s">
        <v>107</v>
      </c>
      <c r="L218" s="23" t="s">
        <v>106</v>
      </c>
      <c r="M218" s="24" t="s">
        <v>107</v>
      </c>
      <c r="N218" s="26" t="s">
        <v>107</v>
      </c>
      <c r="O218" s="26" t="s">
        <v>107</v>
      </c>
      <c r="P218" s="24" t="s">
        <v>107</v>
      </c>
      <c r="Q218" s="25" t="s">
        <v>107</v>
      </c>
      <c r="R218" s="24" t="s">
        <v>107</v>
      </c>
      <c r="S218" s="25" t="s">
        <v>107</v>
      </c>
      <c r="T218" s="23" t="s">
        <v>106</v>
      </c>
      <c r="U218" s="23" t="str">
        <f>IF(api_version=2,"Yes","No")</f>
        <v>Yes</v>
      </c>
      <c r="V218" s="23" t="s">
        <v>107</v>
      </c>
      <c r="W218" s="23" t="s">
        <v>107</v>
      </c>
      <c r="X218" s="23" t="s">
        <v>107</v>
      </c>
      <c r="Y218" s="23" t="s">
        <v>107</v>
      </c>
      <c r="Z218" s="23" t="s">
        <v>107</v>
      </c>
      <c r="AA218" s="23" t="s">
        <v>107</v>
      </c>
      <c r="AB218" s="23" t="s">
        <v>107</v>
      </c>
      <c r="AC218" s="23" t="s">
        <v>107</v>
      </c>
      <c r="AD218" s="23" t="s">
        <v>107</v>
      </c>
      <c r="AE218" s="23" t="s">
        <v>107</v>
      </c>
      <c r="AF218" s="23" t="s">
        <v>107</v>
      </c>
      <c r="AG218" s="23" t="s">
        <v>107</v>
      </c>
      <c r="AH218" s="23" t="s">
        <v>107</v>
      </c>
      <c r="AI218" s="23" t="s">
        <v>107</v>
      </c>
      <c r="AJ218" s="23" t="s">
        <v>106</v>
      </c>
      <c r="AK218" s="23" t="s">
        <v>107</v>
      </c>
      <c r="AL218" s="23" t="s">
        <v>106</v>
      </c>
      <c r="AM218" s="23" t="str">
        <f t="shared" si="148"/>
        <v>No</v>
      </c>
      <c r="AN218" s="23"/>
      <c r="AO218" s="28" t="s">
        <v>109</v>
      </c>
      <c r="AP218" s="23" t="s">
        <v>106</v>
      </c>
      <c r="AQ218" s="23" t="s">
        <v>107</v>
      </c>
      <c r="AR218" s="23" t="s">
        <v>107</v>
      </c>
      <c r="AS218" s="23" t="s">
        <v>106</v>
      </c>
      <c r="AT218" s="23" t="s">
        <v>107</v>
      </c>
      <c r="AU218" s="24" t="s">
        <v>108</v>
      </c>
      <c r="AV218" s="24" t="s">
        <v>108</v>
      </c>
      <c r="AW218" s="23" t="s">
        <v>107</v>
      </c>
      <c r="AX218" s="23" t="s">
        <v>107</v>
      </c>
      <c r="AY218" s="23" t="s">
        <v>107</v>
      </c>
      <c r="AZ218" s="24" t="s">
        <v>107</v>
      </c>
      <c r="BA218" s="23" t="s">
        <v>107</v>
      </c>
      <c r="BB218" s="23" t="s">
        <v>107</v>
      </c>
      <c r="BC218" s="23" t="s">
        <v>107</v>
      </c>
      <c r="BD218" s="23" t="s">
        <v>107</v>
      </c>
      <c r="BE218" s="23" t="s">
        <v>107</v>
      </c>
    </row>
    <row r="219" spans="1:57" x14ac:dyDescent="0.35">
      <c r="A219" s="87" t="s">
        <v>167</v>
      </c>
      <c r="C219" s="23" t="s">
        <v>107</v>
      </c>
      <c r="D219" s="23" t="s">
        <v>106</v>
      </c>
      <c r="E219" s="23" t="s">
        <v>107</v>
      </c>
      <c r="F219" s="23" t="s">
        <v>107</v>
      </c>
      <c r="G219" s="24" t="s">
        <v>107</v>
      </c>
      <c r="H219" s="25" t="s">
        <v>107</v>
      </c>
      <c r="I219" s="23" t="s">
        <v>107</v>
      </c>
      <c r="J219" s="24" t="s">
        <v>107</v>
      </c>
      <c r="K219" s="25" t="s">
        <v>107</v>
      </c>
      <c r="L219" s="23" t="s">
        <v>106</v>
      </c>
      <c r="M219" s="24" t="s">
        <v>107</v>
      </c>
      <c r="N219" s="26" t="s">
        <v>107</v>
      </c>
      <c r="O219" s="26" t="s">
        <v>107</v>
      </c>
      <c r="P219" s="24" t="s">
        <v>107</v>
      </c>
      <c r="Q219" s="25" t="s">
        <v>107</v>
      </c>
      <c r="R219" s="24" t="s">
        <v>107</v>
      </c>
      <c r="S219" s="25" t="s">
        <v>107</v>
      </c>
      <c r="T219" s="23" t="s">
        <v>106</v>
      </c>
      <c r="U219" s="23" t="str">
        <f>IF(api_version=2,"Yes","No")</f>
        <v>Yes</v>
      </c>
      <c r="V219" s="23" t="s">
        <v>107</v>
      </c>
      <c r="W219" s="23" t="s">
        <v>107</v>
      </c>
      <c r="X219" s="23" t="s">
        <v>107</v>
      </c>
      <c r="Y219" s="23" t="s">
        <v>107</v>
      </c>
      <c r="Z219" s="23" t="s">
        <v>107</v>
      </c>
      <c r="AA219" s="23" t="s">
        <v>107</v>
      </c>
      <c r="AB219" s="23" t="s">
        <v>107</v>
      </c>
      <c r="AC219" s="23" t="s">
        <v>107</v>
      </c>
      <c r="AD219" s="23" t="s">
        <v>107</v>
      </c>
      <c r="AE219" s="23" t="s">
        <v>107</v>
      </c>
      <c r="AF219" s="23" t="s">
        <v>107</v>
      </c>
      <c r="AG219" s="23" t="s">
        <v>107</v>
      </c>
      <c r="AH219" s="23" t="s">
        <v>107</v>
      </c>
      <c r="AI219" s="23" t="s">
        <v>107</v>
      </c>
      <c r="AJ219" s="23" t="s">
        <v>106</v>
      </c>
      <c r="AK219" s="23" t="s">
        <v>107</v>
      </c>
      <c r="AL219" s="23" t="s">
        <v>106</v>
      </c>
      <c r="AM219" s="23" t="str">
        <f t="shared" si="148"/>
        <v>No</v>
      </c>
      <c r="AN219" s="23"/>
      <c r="AO219" s="28" t="s">
        <v>107</v>
      </c>
      <c r="AP219" s="23" t="s">
        <v>107</v>
      </c>
      <c r="AQ219" s="23" t="s">
        <v>107</v>
      </c>
      <c r="AR219" s="23" t="s">
        <v>107</v>
      </c>
      <c r="AS219" s="23" t="s">
        <v>107</v>
      </c>
      <c r="AT219" s="23" t="s">
        <v>107</v>
      </c>
      <c r="AU219" s="24" t="s">
        <v>108</v>
      </c>
      <c r="AV219" s="24" t="s">
        <v>108</v>
      </c>
      <c r="AW219" s="23" t="s">
        <v>107</v>
      </c>
      <c r="AX219" s="23" t="s">
        <v>107</v>
      </c>
      <c r="AY219" s="23" t="s">
        <v>107</v>
      </c>
      <c r="AZ219" s="24" t="s">
        <v>107</v>
      </c>
      <c r="BA219" s="23" t="s">
        <v>107</v>
      </c>
      <c r="BB219" s="23" t="s">
        <v>107</v>
      </c>
      <c r="BC219" s="23" t="s">
        <v>107</v>
      </c>
      <c r="BD219" s="23" t="s">
        <v>107</v>
      </c>
      <c r="BE219" s="23" t="s">
        <v>107</v>
      </c>
    </row>
    <row r="220" spans="1:57" x14ac:dyDescent="0.35">
      <c r="A220" s="87" t="s">
        <v>168</v>
      </c>
      <c r="C220" s="23" t="s">
        <v>106</v>
      </c>
      <c r="D220" s="23" t="s">
        <v>106</v>
      </c>
      <c r="E220" s="23" t="s">
        <v>107</v>
      </c>
      <c r="F220" s="23" t="s">
        <v>106</v>
      </c>
      <c r="G220" s="24" t="s">
        <v>106</v>
      </c>
      <c r="H220" s="25" t="s">
        <v>107</v>
      </c>
      <c r="I220" s="23" t="s">
        <v>106</v>
      </c>
      <c r="J220" s="24" t="s">
        <v>107</v>
      </c>
      <c r="K220" s="25" t="s">
        <v>107</v>
      </c>
      <c r="L220" s="23" t="s">
        <v>106</v>
      </c>
      <c r="M220" s="24" t="s">
        <v>106</v>
      </c>
      <c r="N220" s="26" t="s">
        <v>106</v>
      </c>
      <c r="O220" s="26" t="s">
        <v>106</v>
      </c>
      <c r="P220" s="24" t="s">
        <v>106</v>
      </c>
      <c r="Q220" s="25" t="s">
        <v>107</v>
      </c>
      <c r="R220" s="24" t="s">
        <v>106</v>
      </c>
      <c r="S220" s="25" t="s">
        <v>107</v>
      </c>
      <c r="T220" s="23" t="s">
        <v>106</v>
      </c>
      <c r="U220" s="23" t="str">
        <f>IF(api_version=2,"Yes","No")</f>
        <v>Yes</v>
      </c>
      <c r="V220" s="23" t="s">
        <v>107</v>
      </c>
      <c r="W220" s="23" t="s">
        <v>106</v>
      </c>
      <c r="X220" s="23" t="s">
        <v>106</v>
      </c>
      <c r="Y220" s="23" t="s">
        <v>107</v>
      </c>
      <c r="Z220" s="23" t="s">
        <v>107</v>
      </c>
      <c r="AA220" s="23" t="s">
        <v>107</v>
      </c>
      <c r="AB220" s="23" t="s">
        <v>106</v>
      </c>
      <c r="AC220" s="23" t="s">
        <v>107</v>
      </c>
      <c r="AD220" s="23" t="s">
        <v>107</v>
      </c>
      <c r="AE220" s="23" t="s">
        <v>106</v>
      </c>
      <c r="AF220" s="23" t="s">
        <v>106</v>
      </c>
      <c r="AG220" s="23" t="s">
        <v>106</v>
      </c>
      <c r="AH220" s="23" t="s">
        <v>106</v>
      </c>
      <c r="AI220" s="23" t="str">
        <f t="shared" si="147"/>
        <v>Yes</v>
      </c>
      <c r="AJ220" s="23" t="s">
        <v>106</v>
      </c>
      <c r="AK220" s="23" t="s">
        <v>107</v>
      </c>
      <c r="AL220" s="23" t="s">
        <v>106</v>
      </c>
      <c r="AM220" s="23" t="str">
        <f t="shared" si="148"/>
        <v>Yes</v>
      </c>
      <c r="AN220" s="23" t="s">
        <v>107</v>
      </c>
      <c r="AO220" s="23" t="s">
        <v>174</v>
      </c>
      <c r="AP220" s="23" t="s">
        <v>107</v>
      </c>
      <c r="AQ220" s="23" t="s">
        <v>107</v>
      </c>
      <c r="AR220" s="23" t="s">
        <v>106</v>
      </c>
      <c r="AS220" s="23" t="s">
        <v>107</v>
      </c>
      <c r="AT220" s="23" t="s">
        <v>107</v>
      </c>
      <c r="AU220" s="24" t="s">
        <v>108</v>
      </c>
      <c r="AV220" s="24" t="s">
        <v>108</v>
      </c>
      <c r="AW220" s="23" t="s">
        <v>107</v>
      </c>
      <c r="AX220" s="23" t="s">
        <v>107</v>
      </c>
      <c r="AY220" s="23" t="s">
        <v>106</v>
      </c>
      <c r="AZ220" s="24" t="s">
        <v>107</v>
      </c>
      <c r="BA220" s="23" t="s">
        <v>107</v>
      </c>
      <c r="BB220" s="23" t="s">
        <v>107</v>
      </c>
      <c r="BC220" s="23" t="s">
        <v>106</v>
      </c>
      <c r="BD220" s="23" t="s">
        <v>107</v>
      </c>
      <c r="BE220" s="23" t="s">
        <v>106</v>
      </c>
    </row>
    <row r="221" spans="1:57" ht="15.75" customHeight="1" x14ac:dyDescent="0.35">
      <c r="A221" s="92" t="s">
        <v>154</v>
      </c>
      <c r="C221" s="34"/>
      <c r="D221" s="34"/>
      <c r="E221" s="34"/>
      <c r="F221" s="34"/>
      <c r="G221" s="34"/>
      <c r="H221" s="34"/>
      <c r="I221" s="34"/>
      <c r="J221" s="34"/>
      <c r="K221" s="34"/>
      <c r="L221" s="34"/>
      <c r="M221" s="34"/>
      <c r="N221" s="34"/>
      <c r="O221" s="34"/>
      <c r="P221" s="51"/>
      <c r="Q221" s="51"/>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row>
    <row r="222" spans="1:57" ht="18.75" customHeight="1" x14ac:dyDescent="0.35">
      <c r="A222" s="107" t="s">
        <v>185</v>
      </c>
      <c r="C222" s="29" t="s">
        <v>106</v>
      </c>
      <c r="D222" s="29" t="s">
        <v>106</v>
      </c>
      <c r="E222" s="23" t="s">
        <v>107</v>
      </c>
      <c r="F222" s="29" t="s">
        <v>106</v>
      </c>
      <c r="G222" s="31" t="s">
        <v>106</v>
      </c>
      <c r="H222" s="50" t="s">
        <v>107</v>
      </c>
      <c r="I222" s="23" t="s">
        <v>106</v>
      </c>
      <c r="J222" s="31" t="s">
        <v>106</v>
      </c>
      <c r="K222" s="50" t="s">
        <v>107</v>
      </c>
      <c r="L222" s="29" t="s">
        <v>106</v>
      </c>
      <c r="M222" s="24" t="s">
        <v>106</v>
      </c>
      <c r="N222" s="26" t="s">
        <v>107</v>
      </c>
      <c r="O222" s="50" t="s">
        <v>107</v>
      </c>
      <c r="P222" s="31" t="s">
        <v>106</v>
      </c>
      <c r="Q222" s="50" t="s">
        <v>107</v>
      </c>
      <c r="R222" s="31" t="s">
        <v>106</v>
      </c>
      <c r="S222" s="50" t="s">
        <v>107</v>
      </c>
      <c r="T222" s="29" t="s">
        <v>107</v>
      </c>
      <c r="U222" s="29" t="s">
        <v>107</v>
      </c>
      <c r="V222" s="23" t="s">
        <v>107</v>
      </c>
      <c r="W222" s="23" t="s">
        <v>107</v>
      </c>
      <c r="X222" s="23" t="s">
        <v>107</v>
      </c>
      <c r="Y222" s="23" t="s">
        <v>107</v>
      </c>
      <c r="Z222" s="23" t="s">
        <v>107</v>
      </c>
      <c r="AA222" s="23" t="s">
        <v>107</v>
      </c>
      <c r="AB222" s="29" t="s">
        <v>174</v>
      </c>
      <c r="AC222" s="23" t="s">
        <v>107</v>
      </c>
      <c r="AD222" s="23" t="s">
        <v>107</v>
      </c>
      <c r="AE222" s="23" t="s">
        <v>107</v>
      </c>
      <c r="AF222" s="23" t="s">
        <v>107</v>
      </c>
      <c r="AG222" s="23" t="s">
        <v>107</v>
      </c>
      <c r="AH222" s="23" t="s">
        <v>107</v>
      </c>
      <c r="AI222" s="23" t="s">
        <v>107</v>
      </c>
      <c r="AJ222" s="23" t="s">
        <v>107</v>
      </c>
      <c r="AK222" s="23" t="s">
        <v>106</v>
      </c>
      <c r="AL222" s="23" t="s">
        <v>107</v>
      </c>
      <c r="AM222" s="23" t="s">
        <v>107</v>
      </c>
      <c r="AN222" s="23" t="s">
        <v>107</v>
      </c>
      <c r="AO222" s="23" t="s">
        <v>107</v>
      </c>
      <c r="AP222" s="23" t="s">
        <v>107</v>
      </c>
      <c r="AQ222" s="23" t="s">
        <v>107</v>
      </c>
      <c r="AR222" s="23" t="s">
        <v>107</v>
      </c>
      <c r="AS222" s="29" t="s">
        <v>107</v>
      </c>
      <c r="AT222" s="29" t="s">
        <v>106</v>
      </c>
      <c r="AU222" s="31" t="s">
        <v>106</v>
      </c>
      <c r="AV222" s="31" t="s">
        <v>106</v>
      </c>
      <c r="AW222" s="23" t="s">
        <v>107</v>
      </c>
      <c r="AX222" s="29" t="s">
        <v>106</v>
      </c>
      <c r="AY222" s="29" t="s">
        <v>106</v>
      </c>
      <c r="AZ222" s="23" t="s">
        <v>107</v>
      </c>
      <c r="BA222" s="23" t="s">
        <v>107</v>
      </c>
      <c r="BB222" s="23" t="s">
        <v>107</v>
      </c>
      <c r="BC222" s="23" t="s">
        <v>107</v>
      </c>
      <c r="BD222" s="23" t="s">
        <v>107</v>
      </c>
      <c r="BE222" s="23" t="s">
        <v>107</v>
      </c>
    </row>
    <row r="223" spans="1:57" ht="16.5" customHeight="1" x14ac:dyDescent="0.35">
      <c r="A223" s="108" t="s">
        <v>37</v>
      </c>
      <c r="C223" s="23"/>
      <c r="D223" s="23" t="s">
        <v>106</v>
      </c>
      <c r="E223" s="23"/>
      <c r="F223" s="23"/>
      <c r="G223" s="24" t="s">
        <v>106</v>
      </c>
      <c r="H223" s="25"/>
      <c r="I223" s="23"/>
      <c r="J223" s="23" t="s">
        <v>106</v>
      </c>
      <c r="K223" s="23"/>
      <c r="L223" s="23"/>
      <c r="M223" s="24"/>
      <c r="N223" s="26"/>
      <c r="O223" s="26"/>
      <c r="P223" s="24" t="s">
        <v>106</v>
      </c>
      <c r="Q223" s="25" t="s">
        <v>107</v>
      </c>
      <c r="R223" s="24" t="s">
        <v>106</v>
      </c>
      <c r="S223" s="25" t="s">
        <v>107</v>
      </c>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4" t="s">
        <v>106</v>
      </c>
      <c r="AV223" s="24" t="s">
        <v>106</v>
      </c>
      <c r="AW223" s="23"/>
      <c r="AX223" s="23"/>
      <c r="AY223" s="23" t="s">
        <v>106</v>
      </c>
      <c r="AZ223" s="24"/>
      <c r="BA223" s="23"/>
      <c r="BB223" s="23"/>
      <c r="BC223" s="23"/>
      <c r="BD223" s="23"/>
      <c r="BE223" s="23"/>
    </row>
    <row r="224" spans="1:57" ht="16.5" customHeight="1" x14ac:dyDescent="0.35">
      <c r="A224" s="108" t="s">
        <v>168</v>
      </c>
      <c r="C224" s="23"/>
      <c r="D224" s="23" t="s">
        <v>106</v>
      </c>
      <c r="E224" s="23"/>
      <c r="F224" s="23"/>
      <c r="G224" s="24"/>
      <c r="H224" s="25"/>
      <c r="I224" s="23"/>
      <c r="J224" s="23" t="s">
        <v>106</v>
      </c>
      <c r="K224" s="23"/>
      <c r="L224" s="23"/>
      <c r="M224" s="24"/>
      <c r="N224" s="26"/>
      <c r="O224" s="26"/>
      <c r="P224" s="24" t="s">
        <v>106</v>
      </c>
      <c r="Q224" s="25" t="s">
        <v>107</v>
      </c>
      <c r="R224" s="24" t="s">
        <v>106</v>
      </c>
      <c r="S224" s="25" t="s">
        <v>107</v>
      </c>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4" t="s">
        <v>106</v>
      </c>
      <c r="AV224" s="24" t="s">
        <v>106</v>
      </c>
      <c r="AW224" s="23"/>
      <c r="AX224" s="23"/>
      <c r="AY224" s="23" t="s">
        <v>106</v>
      </c>
      <c r="AZ224" s="24"/>
      <c r="BA224" s="23"/>
      <c r="BB224" s="23"/>
      <c r="BC224" s="23"/>
      <c r="BD224" s="23"/>
      <c r="BE224" s="23"/>
    </row>
    <row r="225" spans="1:57" ht="16.5" customHeight="1" x14ac:dyDescent="0.35">
      <c r="A225" s="108" t="s">
        <v>175</v>
      </c>
      <c r="C225" s="23"/>
      <c r="D225" s="23" t="s">
        <v>106</v>
      </c>
      <c r="E225" s="23"/>
      <c r="F225" s="23"/>
      <c r="G225" s="24"/>
      <c r="H225" s="25"/>
      <c r="I225" s="23"/>
      <c r="J225" s="23" t="s">
        <v>106</v>
      </c>
      <c r="K225" s="23"/>
      <c r="L225" s="23"/>
      <c r="M225" s="24"/>
      <c r="N225" s="26"/>
      <c r="O225" s="26"/>
      <c r="P225" s="24" t="s">
        <v>106</v>
      </c>
      <c r="Q225" s="25" t="s">
        <v>107</v>
      </c>
      <c r="R225" s="24" t="s">
        <v>106</v>
      </c>
      <c r="S225" s="25" t="s">
        <v>107</v>
      </c>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4" t="s">
        <v>106</v>
      </c>
      <c r="AV225" s="24" t="s">
        <v>106</v>
      </c>
      <c r="AW225" s="23"/>
      <c r="AX225" s="23"/>
      <c r="AY225" s="23" t="s">
        <v>106</v>
      </c>
      <c r="AZ225" s="23"/>
      <c r="BA225" s="23"/>
      <c r="BB225" s="23"/>
      <c r="BC225" s="23"/>
      <c r="BD225" s="23"/>
      <c r="BE225" s="23"/>
    </row>
    <row r="226" spans="1:57" ht="16.5" customHeight="1" x14ac:dyDescent="0.35">
      <c r="A226" s="108" t="s">
        <v>186</v>
      </c>
      <c r="C226" s="23"/>
      <c r="D226" s="23" t="s">
        <v>107</v>
      </c>
      <c r="E226" s="23"/>
      <c r="F226" s="23"/>
      <c r="G226" s="24"/>
      <c r="H226" s="25"/>
      <c r="I226" s="23"/>
      <c r="J226" s="23" t="s">
        <v>106</v>
      </c>
      <c r="K226" s="23"/>
      <c r="L226" s="23"/>
      <c r="M226" s="24"/>
      <c r="N226" s="26"/>
      <c r="O226" s="26"/>
      <c r="P226" s="24" t="s">
        <v>106</v>
      </c>
      <c r="Q226" s="25" t="s">
        <v>107</v>
      </c>
      <c r="R226" s="24" t="s">
        <v>106</v>
      </c>
      <c r="S226" s="25" t="s">
        <v>107</v>
      </c>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4" t="s">
        <v>107</v>
      </c>
      <c r="AV226" s="24" t="s">
        <v>107</v>
      </c>
      <c r="AW226" s="23"/>
      <c r="AX226" s="23"/>
      <c r="AY226" s="23" t="s">
        <v>106</v>
      </c>
      <c r="AZ226" s="23"/>
      <c r="BA226" s="23"/>
      <c r="BB226" s="23"/>
      <c r="BC226" s="23"/>
      <c r="BD226" s="23"/>
      <c r="BE226" s="23"/>
    </row>
    <row r="227" spans="1:57" ht="16.5" customHeight="1" x14ac:dyDescent="0.35">
      <c r="A227" s="108" t="s">
        <v>187</v>
      </c>
      <c r="C227" s="23"/>
      <c r="D227" s="23" t="s">
        <v>106</v>
      </c>
      <c r="E227" s="23"/>
      <c r="F227" s="23"/>
      <c r="G227" s="24"/>
      <c r="H227" s="25"/>
      <c r="I227" s="23"/>
      <c r="J227" s="23" t="s">
        <v>106</v>
      </c>
      <c r="K227" s="23"/>
      <c r="L227" s="23"/>
      <c r="M227" s="24"/>
      <c r="N227" s="26"/>
      <c r="O227" s="26"/>
      <c r="P227" s="24" t="s">
        <v>106</v>
      </c>
      <c r="Q227" s="25" t="s">
        <v>107</v>
      </c>
      <c r="R227" s="24" t="s">
        <v>106</v>
      </c>
      <c r="S227" s="25" t="s">
        <v>107</v>
      </c>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4" t="s">
        <v>106</v>
      </c>
      <c r="AV227" s="24" t="s">
        <v>106</v>
      </c>
      <c r="AW227" s="23"/>
      <c r="AX227" s="23"/>
      <c r="AY227" s="23" t="s">
        <v>106</v>
      </c>
      <c r="AZ227" s="23"/>
      <c r="BA227" s="23"/>
      <c r="BB227" s="23"/>
      <c r="BC227" s="23"/>
      <c r="BD227" s="23"/>
      <c r="BE227" s="23"/>
    </row>
    <row r="228" spans="1:57" ht="16.5" customHeight="1" x14ac:dyDescent="0.35">
      <c r="A228" s="108" t="s">
        <v>188</v>
      </c>
      <c r="C228" s="23"/>
      <c r="D228" s="23" t="s">
        <v>107</v>
      </c>
      <c r="E228" s="23"/>
      <c r="F228" s="23"/>
      <c r="G228" s="24"/>
      <c r="H228" s="25"/>
      <c r="I228" s="23"/>
      <c r="J228" s="23" t="s">
        <v>106</v>
      </c>
      <c r="K228" s="23"/>
      <c r="L228" s="23"/>
      <c r="M228" s="24"/>
      <c r="N228" s="26"/>
      <c r="O228" s="26"/>
      <c r="P228" s="24" t="s">
        <v>106</v>
      </c>
      <c r="Q228" s="25" t="s">
        <v>107</v>
      </c>
      <c r="R228" s="24" t="s">
        <v>106</v>
      </c>
      <c r="S228" s="25" t="s">
        <v>107</v>
      </c>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4" t="s">
        <v>106</v>
      </c>
      <c r="AV228" s="24" t="s">
        <v>106</v>
      </c>
      <c r="AW228" s="23"/>
      <c r="AX228" s="23"/>
      <c r="AY228" s="23" t="s">
        <v>106</v>
      </c>
      <c r="AZ228" s="23"/>
      <c r="BA228" s="23"/>
      <c r="BB228" s="23"/>
      <c r="BC228" s="23"/>
      <c r="BD228" s="23"/>
      <c r="BE228" s="23"/>
    </row>
    <row r="229" spans="1:57" ht="16.5" customHeight="1" x14ac:dyDescent="0.35">
      <c r="A229" s="108" t="s">
        <v>189</v>
      </c>
      <c r="C229" s="23"/>
      <c r="D229" s="23" t="s">
        <v>106</v>
      </c>
      <c r="E229" s="23"/>
      <c r="F229" s="23"/>
      <c r="G229" s="24"/>
      <c r="H229" s="25"/>
      <c r="I229" s="23"/>
      <c r="J229" s="23" t="s">
        <v>106</v>
      </c>
      <c r="K229" s="23"/>
      <c r="L229" s="23"/>
      <c r="M229" s="24"/>
      <c r="N229" s="26"/>
      <c r="O229" s="26"/>
      <c r="P229" s="24" t="s">
        <v>106</v>
      </c>
      <c r="Q229" s="25" t="s">
        <v>107</v>
      </c>
      <c r="R229" s="24" t="s">
        <v>106</v>
      </c>
      <c r="S229" s="25" t="s">
        <v>107</v>
      </c>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4" t="s">
        <v>106</v>
      </c>
      <c r="AV229" s="24" t="s">
        <v>106</v>
      </c>
      <c r="AW229" s="23"/>
      <c r="AX229" s="23"/>
      <c r="AY229" s="23" t="s">
        <v>106</v>
      </c>
      <c r="AZ229" s="23"/>
      <c r="BA229" s="23"/>
      <c r="BB229" s="23"/>
      <c r="BC229" s="23"/>
      <c r="BD229" s="23"/>
      <c r="BE229" s="23"/>
    </row>
    <row r="230" spans="1:57" ht="16.5" customHeight="1" x14ac:dyDescent="0.35">
      <c r="A230" s="108" t="s">
        <v>190</v>
      </c>
      <c r="C230" s="23"/>
      <c r="D230" s="23" t="s">
        <v>106</v>
      </c>
      <c r="E230" s="23"/>
      <c r="F230" s="23"/>
      <c r="G230" s="24"/>
      <c r="H230" s="25"/>
      <c r="I230" s="23"/>
      <c r="J230" s="23" t="s">
        <v>106</v>
      </c>
      <c r="K230" s="23"/>
      <c r="L230" s="23"/>
      <c r="M230" s="24"/>
      <c r="N230" s="26"/>
      <c r="O230" s="26"/>
      <c r="P230" s="24" t="s">
        <v>106</v>
      </c>
      <c r="Q230" s="25" t="s">
        <v>107</v>
      </c>
      <c r="R230" s="24" t="s">
        <v>106</v>
      </c>
      <c r="S230" s="25" t="s">
        <v>107</v>
      </c>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4" t="s">
        <v>106</v>
      </c>
      <c r="AV230" s="24" t="s">
        <v>106</v>
      </c>
      <c r="AW230" s="23"/>
      <c r="AX230" s="23"/>
      <c r="AY230" s="23" t="s">
        <v>107</v>
      </c>
      <c r="AZ230" s="23"/>
      <c r="BA230" s="23"/>
      <c r="BB230" s="23"/>
      <c r="BC230" s="23"/>
      <c r="BD230" s="23"/>
      <c r="BE230" s="23"/>
    </row>
    <row r="231" spans="1:57" ht="15.75" customHeight="1" x14ac:dyDescent="0.35">
      <c r="A231" s="92" t="s">
        <v>154</v>
      </c>
      <c r="C231" s="34"/>
      <c r="D231" s="34"/>
      <c r="E231" s="34"/>
      <c r="F231" s="34"/>
      <c r="G231" s="34"/>
      <c r="H231" s="34"/>
      <c r="I231" s="34"/>
      <c r="J231" s="34"/>
      <c r="K231" s="34"/>
      <c r="L231" s="34"/>
      <c r="M231" s="34"/>
      <c r="N231" s="34"/>
      <c r="O231" s="34"/>
      <c r="P231" s="51"/>
      <c r="Q231" s="51"/>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23"/>
    </row>
    <row r="232" spans="1:57" ht="15.75" customHeight="1" x14ac:dyDescent="0.35">
      <c r="A232" s="97" t="s">
        <v>191</v>
      </c>
      <c r="C232" s="29" t="s">
        <v>106</v>
      </c>
      <c r="D232" s="29" t="s">
        <v>106</v>
      </c>
      <c r="E232" s="29"/>
      <c r="F232" s="29"/>
      <c r="G232" s="31" t="s">
        <v>106</v>
      </c>
      <c r="H232" s="50" t="s">
        <v>107</v>
      </c>
      <c r="I232" s="29"/>
      <c r="J232" s="31" t="s">
        <v>106</v>
      </c>
      <c r="K232" s="50" t="s">
        <v>107</v>
      </c>
      <c r="L232" s="29"/>
      <c r="M232" s="31"/>
      <c r="N232" s="32"/>
      <c r="O232" s="32"/>
      <c r="P232" s="61"/>
      <c r="Q232" s="62"/>
      <c r="R232" s="31" t="s">
        <v>106</v>
      </c>
      <c r="S232" s="50" t="s">
        <v>107</v>
      </c>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t="s">
        <v>107</v>
      </c>
      <c r="AR232" s="29"/>
      <c r="AS232" s="29"/>
      <c r="AT232" s="29"/>
      <c r="AU232" s="50"/>
      <c r="AV232" s="50"/>
      <c r="AW232" s="29"/>
      <c r="AX232" s="29"/>
      <c r="AY232" s="29"/>
      <c r="AZ232" s="29"/>
      <c r="BA232" s="29"/>
      <c r="BB232" s="29"/>
      <c r="BC232" s="29"/>
      <c r="BD232" s="29"/>
      <c r="BE232" s="23"/>
    </row>
    <row r="233" spans="1:57" ht="15.75" customHeight="1" x14ac:dyDescent="0.35">
      <c r="A233" s="92" t="s">
        <v>154</v>
      </c>
      <c r="C233" s="34"/>
      <c r="D233" s="34"/>
      <c r="E233" s="34"/>
      <c r="F233" s="34"/>
      <c r="G233" s="34"/>
      <c r="H233" s="34"/>
      <c r="I233" s="34"/>
      <c r="J233" s="34"/>
      <c r="K233" s="34"/>
      <c r="L233" s="34"/>
      <c r="M233" s="34"/>
      <c r="N233" s="34"/>
      <c r="O233" s="34"/>
      <c r="P233" s="52"/>
      <c r="Q233" s="52"/>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row>
    <row r="234" spans="1:57" ht="18.75" customHeight="1" x14ac:dyDescent="0.35">
      <c r="A234" s="97" t="s">
        <v>192</v>
      </c>
      <c r="C234" s="34"/>
      <c r="D234" s="34"/>
      <c r="E234" s="34"/>
      <c r="F234" s="34"/>
      <c r="G234" s="34"/>
      <c r="H234" s="34"/>
      <c r="I234" s="34"/>
      <c r="J234" s="116"/>
      <c r="K234" s="116"/>
      <c r="L234" s="34"/>
      <c r="M234" s="34"/>
      <c r="N234" s="34"/>
      <c r="O234" s="34"/>
      <c r="P234" s="116"/>
      <c r="Q234" s="116"/>
      <c r="R234" s="116"/>
      <c r="S234" s="116"/>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116"/>
      <c r="AV234" s="116"/>
      <c r="AW234" s="34"/>
      <c r="AX234" s="34"/>
      <c r="AY234" s="34"/>
      <c r="AZ234" s="116"/>
      <c r="BA234" s="34"/>
      <c r="BB234" s="34"/>
      <c r="BC234" s="34"/>
      <c r="BD234" s="34"/>
      <c r="BE234" s="34"/>
    </row>
    <row r="235" spans="1:57" x14ac:dyDescent="0.35">
      <c r="A235" s="92" t="s">
        <v>154</v>
      </c>
      <c r="C235" s="34"/>
      <c r="D235" s="34"/>
      <c r="E235" s="34"/>
      <c r="F235" s="34"/>
      <c r="G235" s="34"/>
      <c r="H235" s="34"/>
      <c r="I235" s="34"/>
      <c r="J235" s="116"/>
      <c r="K235" s="116"/>
      <c r="L235" s="34"/>
      <c r="M235" s="34"/>
      <c r="N235" s="34"/>
      <c r="O235" s="34"/>
      <c r="P235" s="116"/>
      <c r="Q235" s="116"/>
      <c r="R235" s="116"/>
      <c r="S235" s="116"/>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116"/>
      <c r="AV235" s="116"/>
      <c r="AW235" s="34"/>
      <c r="AX235" s="34"/>
      <c r="AY235" s="34"/>
      <c r="AZ235" s="116"/>
      <c r="BA235" s="34"/>
      <c r="BB235" s="34"/>
      <c r="BC235" s="34"/>
      <c r="BD235" s="34"/>
      <c r="BE235" s="34"/>
    </row>
    <row r="236" spans="1:57" x14ac:dyDescent="0.35">
      <c r="A236" s="104" t="s">
        <v>193</v>
      </c>
      <c r="C236" s="34"/>
      <c r="D236" s="34"/>
      <c r="E236" s="34"/>
      <c r="F236" s="34"/>
      <c r="G236" s="34"/>
      <c r="H236" s="34"/>
      <c r="I236" s="34"/>
      <c r="J236" s="117"/>
      <c r="K236" s="117"/>
      <c r="L236" s="34"/>
      <c r="M236" s="34"/>
      <c r="N236" s="34"/>
      <c r="O236" s="34"/>
      <c r="P236" s="117"/>
      <c r="Q236" s="117"/>
      <c r="R236" s="117"/>
      <c r="S236" s="117"/>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117"/>
      <c r="AV236" s="117"/>
      <c r="AW236" s="34"/>
      <c r="AX236" s="34"/>
      <c r="AY236" s="34"/>
      <c r="AZ236" s="117"/>
      <c r="BA236" s="34"/>
      <c r="BB236" s="34"/>
      <c r="BC236" s="34"/>
      <c r="BD236" s="34"/>
      <c r="BE236" s="34"/>
    </row>
    <row r="237" spans="1:57" x14ac:dyDescent="0.35">
      <c r="A237" s="87" t="str">
        <f>IF(api_version=2,"Auditor Name","Advisor/Auditor Name")</f>
        <v>Auditor Name</v>
      </c>
      <c r="C237" s="23" t="s">
        <v>107</v>
      </c>
      <c r="D237" s="23" t="s">
        <v>106</v>
      </c>
      <c r="E237" s="23" t="s">
        <v>106</v>
      </c>
      <c r="F237" s="23" t="s">
        <v>106</v>
      </c>
      <c r="G237" s="24" t="s">
        <v>106</v>
      </c>
      <c r="H237" s="25" t="s">
        <v>107</v>
      </c>
      <c r="I237" s="23" t="s">
        <v>107</v>
      </c>
      <c r="J237" s="24" t="s">
        <v>106</v>
      </c>
      <c r="K237" s="25" t="s">
        <v>107</v>
      </c>
      <c r="L237" s="23" t="s">
        <v>106</v>
      </c>
      <c r="M237" s="24" t="s">
        <v>106</v>
      </c>
      <c r="N237" s="26" t="s">
        <v>106</v>
      </c>
      <c r="O237" s="26" t="s">
        <v>106</v>
      </c>
      <c r="P237" s="24" t="s">
        <v>106</v>
      </c>
      <c r="Q237" s="25" t="s">
        <v>107</v>
      </c>
      <c r="R237" s="24" t="s">
        <v>106</v>
      </c>
      <c r="S237" s="25" t="s">
        <v>107</v>
      </c>
      <c r="T237" s="23" t="s">
        <v>107</v>
      </c>
      <c r="U237" s="23" t="s">
        <v>106</v>
      </c>
      <c r="V237" s="23" t="s">
        <v>106</v>
      </c>
      <c r="W237" s="23" t="s">
        <v>106</v>
      </c>
      <c r="X237" s="23" t="s">
        <v>107</v>
      </c>
      <c r="Y237" s="23" t="s">
        <v>106</v>
      </c>
      <c r="Z237" s="23" t="s">
        <v>106</v>
      </c>
      <c r="AA237" s="23" t="s">
        <v>106</v>
      </c>
      <c r="AB237" s="23" t="s">
        <v>106</v>
      </c>
      <c r="AC237" s="23" t="s">
        <v>107</v>
      </c>
      <c r="AD237" s="23" t="s">
        <v>107</v>
      </c>
      <c r="AE237" s="23" t="s">
        <v>107</v>
      </c>
      <c r="AF237" s="23" t="s">
        <v>106</v>
      </c>
      <c r="AG237" s="23" t="s">
        <v>106</v>
      </c>
      <c r="AH237" s="23" t="s">
        <v>106</v>
      </c>
      <c r="AI237" s="23" t="str">
        <f>AH237</f>
        <v>Yes</v>
      </c>
      <c r="AJ237" s="23" t="s">
        <v>106</v>
      </c>
      <c r="AK237" s="23" t="s">
        <v>107</v>
      </c>
      <c r="AL237" s="23" t="s">
        <v>107</v>
      </c>
      <c r="AM237" s="23" t="str">
        <f>AF237</f>
        <v>Yes</v>
      </c>
      <c r="AN237" s="23" t="s">
        <v>107</v>
      </c>
      <c r="AO237" s="23" t="s">
        <v>106</v>
      </c>
      <c r="AP237" s="23" t="s">
        <v>107</v>
      </c>
      <c r="AQ237" s="23" t="s">
        <v>106</v>
      </c>
      <c r="AR237" s="23" t="s">
        <v>107</v>
      </c>
      <c r="AS237" s="23" t="s">
        <v>106</v>
      </c>
      <c r="AT237" s="23" t="s">
        <v>106</v>
      </c>
      <c r="AU237" s="24" t="s">
        <v>106</v>
      </c>
      <c r="AV237" s="25" t="s">
        <v>107</v>
      </c>
      <c r="AW237" s="23" t="s">
        <v>107</v>
      </c>
      <c r="AX237" s="23" t="s">
        <v>107</v>
      </c>
      <c r="AY237" s="23" t="s">
        <v>107</v>
      </c>
      <c r="AZ237" s="24" t="s">
        <v>107</v>
      </c>
      <c r="BA237" s="23" t="s">
        <v>106</v>
      </c>
      <c r="BB237" s="23" t="s">
        <v>107</v>
      </c>
      <c r="BC237" s="23" t="s">
        <v>106</v>
      </c>
      <c r="BD237" s="23" t="s">
        <v>107</v>
      </c>
      <c r="BE237" s="23" t="s">
        <v>107</v>
      </c>
    </row>
    <row r="238" spans="1:57" x14ac:dyDescent="0.35">
      <c r="A238" s="87" t="str">
        <f>IF(api_version=2,"Accountant Name","-")</f>
        <v>Accountant Name</v>
      </c>
      <c r="C238" s="23" t="str">
        <f t="shared" ref="C238:Q238" si="149">IF(api_ver=2,"No","No")</f>
        <v>No</v>
      </c>
      <c r="D238" s="23" t="str">
        <f t="shared" si="149"/>
        <v>No</v>
      </c>
      <c r="E238" s="23" t="str">
        <f t="shared" si="149"/>
        <v>No</v>
      </c>
      <c r="F238" s="23" t="str">
        <f t="shared" si="149"/>
        <v>No</v>
      </c>
      <c r="G238" s="24" t="str">
        <f t="shared" si="149"/>
        <v>No</v>
      </c>
      <c r="H238" s="25" t="str">
        <f t="shared" si="149"/>
        <v>No</v>
      </c>
      <c r="I238" s="23" t="str">
        <f t="shared" si="149"/>
        <v>No</v>
      </c>
      <c r="J238" s="24" t="str">
        <f>IF(api_ver=2,"Yes","No")</f>
        <v>No</v>
      </c>
      <c r="K238" s="25" t="s">
        <v>107</v>
      </c>
      <c r="L238" s="23" t="str">
        <f t="shared" si="149"/>
        <v>No</v>
      </c>
      <c r="M238" s="24" t="str">
        <f t="shared" si="149"/>
        <v>No</v>
      </c>
      <c r="N238" s="26" t="str">
        <f t="shared" si="149"/>
        <v>No</v>
      </c>
      <c r="O238" s="26" t="str">
        <f t="shared" si="149"/>
        <v>No</v>
      </c>
      <c r="P238" s="24" t="str">
        <f t="shared" si="149"/>
        <v>No</v>
      </c>
      <c r="Q238" s="25" t="str">
        <f t="shared" si="149"/>
        <v>No</v>
      </c>
      <c r="R238" s="24" t="str">
        <f>IF(api_ver=2,"Yes","No")</f>
        <v>No</v>
      </c>
      <c r="S238" s="25" t="str">
        <f t="shared" ref="S238:BD238" si="150">IF(api_ver=2,"No","No")</f>
        <v>No</v>
      </c>
      <c r="T238" s="23" t="str">
        <f t="shared" si="150"/>
        <v>No</v>
      </c>
      <c r="U238" s="23" t="s">
        <v>107</v>
      </c>
      <c r="V238" s="23" t="str">
        <f t="shared" si="150"/>
        <v>No</v>
      </c>
      <c r="W238" s="23" t="str">
        <f t="shared" si="150"/>
        <v>No</v>
      </c>
      <c r="X238" s="23" t="str">
        <f t="shared" si="150"/>
        <v>No</v>
      </c>
      <c r="Y238" s="23" t="str">
        <f t="shared" si="150"/>
        <v>No</v>
      </c>
      <c r="Z238" s="23" t="str">
        <f t="shared" si="150"/>
        <v>No</v>
      </c>
      <c r="AA238" s="23" t="str">
        <f t="shared" si="150"/>
        <v>No</v>
      </c>
      <c r="AB238" s="23" t="str">
        <f t="shared" si="150"/>
        <v>No</v>
      </c>
      <c r="AC238" s="23" t="str">
        <f t="shared" si="150"/>
        <v>No</v>
      </c>
      <c r="AD238" s="23" t="str">
        <f t="shared" si="150"/>
        <v>No</v>
      </c>
      <c r="AE238" s="23" t="str">
        <f t="shared" si="150"/>
        <v>No</v>
      </c>
      <c r="AF238" s="23" t="str">
        <f t="shared" si="150"/>
        <v>No</v>
      </c>
      <c r="AG238" s="23" t="str">
        <f t="shared" si="150"/>
        <v>No</v>
      </c>
      <c r="AH238" s="23" t="str">
        <f t="shared" si="150"/>
        <v>No</v>
      </c>
      <c r="AI238" s="23" t="str">
        <f>AH238</f>
        <v>No</v>
      </c>
      <c r="AJ238" s="23" t="str">
        <f t="shared" si="150"/>
        <v>No</v>
      </c>
      <c r="AK238" s="23" t="str">
        <f t="shared" si="150"/>
        <v>No</v>
      </c>
      <c r="AL238" s="23" t="str">
        <f t="shared" si="150"/>
        <v>No</v>
      </c>
      <c r="AM238" s="23" t="str">
        <f t="shared" si="150"/>
        <v>No</v>
      </c>
      <c r="AN238" s="23" t="str">
        <f t="shared" si="150"/>
        <v>No</v>
      </c>
      <c r="AO238" s="23" t="s">
        <v>107</v>
      </c>
      <c r="AP238" s="23" t="str">
        <f t="shared" si="150"/>
        <v>No</v>
      </c>
      <c r="AQ238" s="23" t="str">
        <f t="shared" si="150"/>
        <v>No</v>
      </c>
      <c r="AR238" s="23" t="str">
        <f t="shared" si="150"/>
        <v>No</v>
      </c>
      <c r="AS238" s="23" t="str">
        <f t="shared" si="150"/>
        <v>No</v>
      </c>
      <c r="AT238" s="23" t="str">
        <f t="shared" si="150"/>
        <v>No</v>
      </c>
      <c r="AU238" s="24" t="str">
        <f t="shared" si="150"/>
        <v>No</v>
      </c>
      <c r="AV238" s="25" t="str">
        <f t="shared" si="150"/>
        <v>No</v>
      </c>
      <c r="AW238" s="23" t="str">
        <f t="shared" si="150"/>
        <v>No</v>
      </c>
      <c r="AX238" s="23" t="str">
        <f t="shared" si="150"/>
        <v>No</v>
      </c>
      <c r="AY238" s="23" t="str">
        <f t="shared" si="150"/>
        <v>No</v>
      </c>
      <c r="AZ238" s="23" t="str">
        <f t="shared" si="150"/>
        <v>No</v>
      </c>
      <c r="BA238" s="23" t="str">
        <f t="shared" si="150"/>
        <v>No</v>
      </c>
      <c r="BB238" s="23" t="str">
        <f t="shared" si="150"/>
        <v>No</v>
      </c>
      <c r="BC238" s="23" t="str">
        <f t="shared" si="150"/>
        <v>No</v>
      </c>
      <c r="BD238" s="23" t="str">
        <f t="shared" si="150"/>
        <v>No</v>
      </c>
      <c r="BE238" s="23" t="s">
        <v>107</v>
      </c>
    </row>
    <row r="239" spans="1:57" x14ac:dyDescent="0.35">
      <c r="A239" s="87" t="s">
        <v>194</v>
      </c>
      <c r="C239" s="23" t="s">
        <v>107</v>
      </c>
      <c r="D239" s="23" t="s">
        <v>107</v>
      </c>
      <c r="E239" s="23" t="s">
        <v>107</v>
      </c>
      <c r="F239" s="23" t="s">
        <v>107</v>
      </c>
      <c r="G239" s="24" t="s">
        <v>107</v>
      </c>
      <c r="H239" s="25" t="s">
        <v>107</v>
      </c>
      <c r="I239" s="23" t="s">
        <v>107</v>
      </c>
      <c r="J239" s="24" t="s">
        <v>107</v>
      </c>
      <c r="K239" s="25" t="s">
        <v>107</v>
      </c>
      <c r="L239" s="23" t="s">
        <v>107</v>
      </c>
      <c r="M239" s="24" t="s">
        <v>107</v>
      </c>
      <c r="N239" s="26" t="s">
        <v>107</v>
      </c>
      <c r="O239" s="26" t="s">
        <v>107</v>
      </c>
      <c r="P239" s="24" t="s">
        <v>107</v>
      </c>
      <c r="Q239" s="25" t="s">
        <v>107</v>
      </c>
      <c r="R239" s="24" t="s">
        <v>107</v>
      </c>
      <c r="S239" s="25" t="s">
        <v>107</v>
      </c>
      <c r="T239" s="23" t="s">
        <v>107</v>
      </c>
      <c r="U239" s="23" t="s">
        <v>107</v>
      </c>
      <c r="V239" s="23" t="s">
        <v>107</v>
      </c>
      <c r="W239" s="23" t="s">
        <v>107</v>
      </c>
      <c r="X239" s="23" t="s">
        <v>107</v>
      </c>
      <c r="Y239" s="23" t="s">
        <v>107</v>
      </c>
      <c r="Z239" s="23" t="s">
        <v>107</v>
      </c>
      <c r="AA239" s="23" t="s">
        <v>107</v>
      </c>
      <c r="AB239" s="23" t="s">
        <v>107</v>
      </c>
      <c r="AC239" s="23" t="s">
        <v>107</v>
      </c>
      <c r="AD239" s="23" t="s">
        <v>107</v>
      </c>
      <c r="AE239" s="23" t="s">
        <v>107</v>
      </c>
      <c r="AF239" s="23" t="s">
        <v>107</v>
      </c>
      <c r="AG239" s="23" t="s">
        <v>107</v>
      </c>
      <c r="AH239" s="23" t="s">
        <v>107</v>
      </c>
      <c r="AI239" s="23" t="str">
        <f>AH239</f>
        <v>No</v>
      </c>
      <c r="AJ239" s="23" t="s">
        <v>106</v>
      </c>
      <c r="AK239" s="23" t="s">
        <v>107</v>
      </c>
      <c r="AL239" s="23" t="s">
        <v>107</v>
      </c>
      <c r="AM239" s="23" t="str">
        <f>AF239</f>
        <v>No</v>
      </c>
      <c r="AN239" s="23" t="s">
        <v>107</v>
      </c>
      <c r="AO239" s="23" t="s">
        <v>107</v>
      </c>
      <c r="AP239" s="23" t="s">
        <v>107</v>
      </c>
      <c r="AQ239" s="23" t="s">
        <v>107</v>
      </c>
      <c r="AR239" s="23" t="s">
        <v>107</v>
      </c>
      <c r="AS239" s="23" t="s">
        <v>107</v>
      </c>
      <c r="AT239" s="23" t="s">
        <v>106</v>
      </c>
      <c r="AU239" s="24" t="s">
        <v>107</v>
      </c>
      <c r="AV239" s="25" t="s">
        <v>107</v>
      </c>
      <c r="AW239" s="23" t="s">
        <v>107</v>
      </c>
      <c r="AX239" s="23" t="s">
        <v>107</v>
      </c>
      <c r="AY239" s="23" t="s">
        <v>107</v>
      </c>
      <c r="AZ239" s="24" t="s">
        <v>107</v>
      </c>
      <c r="BA239" s="23" t="s">
        <v>107</v>
      </c>
      <c r="BB239" s="23" t="s">
        <v>107</v>
      </c>
      <c r="BC239" s="23" t="s">
        <v>107</v>
      </c>
      <c r="BD239" s="23" t="s">
        <v>107</v>
      </c>
      <c r="BE239" s="23" t="s">
        <v>107</v>
      </c>
    </row>
    <row r="240" spans="1:57" x14ac:dyDescent="0.35">
      <c r="A240" s="91" t="s">
        <v>154</v>
      </c>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row>
    <row r="241" spans="1:57" x14ac:dyDescent="0.35">
      <c r="A241" s="109" t="s">
        <v>195</v>
      </c>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row>
    <row r="242" spans="1:57" x14ac:dyDescent="0.35">
      <c r="A242" s="87" t="s">
        <v>165</v>
      </c>
      <c r="C242" s="23" t="s">
        <v>107</v>
      </c>
      <c r="D242" s="23" t="s">
        <v>107</v>
      </c>
      <c r="E242" s="23" t="s">
        <v>106</v>
      </c>
      <c r="F242" s="23" t="s">
        <v>107</v>
      </c>
      <c r="G242" s="24" t="s">
        <v>106</v>
      </c>
      <c r="H242" s="25" t="s">
        <v>107</v>
      </c>
      <c r="I242" s="23" t="s">
        <v>107</v>
      </c>
      <c r="J242" s="24" t="s">
        <v>106</v>
      </c>
      <c r="K242" s="25" t="s">
        <v>107</v>
      </c>
      <c r="L242" s="23" t="s">
        <v>107</v>
      </c>
      <c r="M242" s="24" t="s">
        <v>107</v>
      </c>
      <c r="N242" s="26" t="s">
        <v>107</v>
      </c>
      <c r="O242" s="26" t="s">
        <v>107</v>
      </c>
      <c r="P242" s="24" t="s">
        <v>107</v>
      </c>
      <c r="Q242" s="25" t="s">
        <v>107</v>
      </c>
      <c r="R242" s="24" t="s">
        <v>106</v>
      </c>
      <c r="S242" s="25" t="s">
        <v>107</v>
      </c>
      <c r="T242" s="23" t="s">
        <v>106</v>
      </c>
      <c r="U242" s="23" t="s">
        <v>107</v>
      </c>
      <c r="V242" s="23" t="s">
        <v>107</v>
      </c>
      <c r="W242" s="23" t="s">
        <v>106</v>
      </c>
      <c r="X242" s="23" t="s">
        <v>107</v>
      </c>
      <c r="Y242" s="23" t="s">
        <v>107</v>
      </c>
      <c r="Z242" s="23" t="s">
        <v>107</v>
      </c>
      <c r="AA242" s="23" t="s">
        <v>107</v>
      </c>
      <c r="AB242" s="23" t="s">
        <v>106</v>
      </c>
      <c r="AC242" s="23" t="s">
        <v>106</v>
      </c>
      <c r="AD242" s="23" t="s">
        <v>106</v>
      </c>
      <c r="AE242" s="23" t="s">
        <v>106</v>
      </c>
      <c r="AF242" s="23" t="s">
        <v>106</v>
      </c>
      <c r="AG242" s="23" t="s">
        <v>106</v>
      </c>
      <c r="AH242" s="23" t="s">
        <v>106</v>
      </c>
      <c r="AI242" s="23" t="str">
        <f>AH242</f>
        <v>Yes</v>
      </c>
      <c r="AJ242" s="23" t="s">
        <v>106</v>
      </c>
      <c r="AK242" s="23" t="s">
        <v>106</v>
      </c>
      <c r="AL242" s="23" t="s">
        <v>106</v>
      </c>
      <c r="AM242" s="23" t="str">
        <f>AF242</f>
        <v>Yes</v>
      </c>
      <c r="AN242" s="23" t="s">
        <v>106</v>
      </c>
      <c r="AO242" s="23" t="s">
        <v>106</v>
      </c>
      <c r="AP242" s="23" t="s">
        <v>106</v>
      </c>
      <c r="AQ242" s="23" t="s">
        <v>107</v>
      </c>
      <c r="AR242" s="23" t="s">
        <v>106</v>
      </c>
      <c r="AS242" s="23" t="s">
        <v>106</v>
      </c>
      <c r="AT242" s="23" t="s">
        <v>106</v>
      </c>
      <c r="AU242" s="24" t="s">
        <v>107</v>
      </c>
      <c r="AV242" s="25" t="s">
        <v>107</v>
      </c>
      <c r="AW242" s="23" t="s">
        <v>107</v>
      </c>
      <c r="AX242" s="23" t="s">
        <v>106</v>
      </c>
      <c r="AY242" s="23" t="s">
        <v>107</v>
      </c>
      <c r="AZ242" s="24" t="s">
        <v>106</v>
      </c>
      <c r="BA242" s="23" t="s">
        <v>107</v>
      </c>
      <c r="BB242" s="23" t="s">
        <v>106</v>
      </c>
      <c r="BC242" s="23" t="s">
        <v>107</v>
      </c>
      <c r="BD242" s="23" t="s">
        <v>107</v>
      </c>
      <c r="BE242" s="23" t="s">
        <v>106</v>
      </c>
    </row>
    <row r="243" spans="1:57" x14ac:dyDescent="0.35">
      <c r="A243" s="87" t="s">
        <v>196</v>
      </c>
      <c r="C243" s="23" t="s">
        <v>107</v>
      </c>
      <c r="D243" s="23" t="s">
        <v>107</v>
      </c>
      <c r="E243" s="23" t="s">
        <v>107</v>
      </c>
      <c r="F243" s="23" t="s">
        <v>107</v>
      </c>
      <c r="G243" s="24" t="s">
        <v>106</v>
      </c>
      <c r="H243" s="25" t="s">
        <v>107</v>
      </c>
      <c r="I243" s="23" t="s">
        <v>107</v>
      </c>
      <c r="J243" s="24" t="s">
        <v>107</v>
      </c>
      <c r="K243" s="25" t="s">
        <v>107</v>
      </c>
      <c r="L243" s="23" t="s">
        <v>107</v>
      </c>
      <c r="M243" s="24" t="s">
        <v>107</v>
      </c>
      <c r="N243" s="26" t="s">
        <v>107</v>
      </c>
      <c r="O243" s="26" t="s">
        <v>107</v>
      </c>
      <c r="P243" s="24" t="s">
        <v>107</v>
      </c>
      <c r="Q243" s="25" t="s">
        <v>107</v>
      </c>
      <c r="R243" s="24" t="s">
        <v>107</v>
      </c>
      <c r="S243" s="25" t="s">
        <v>107</v>
      </c>
      <c r="T243" s="23" t="s">
        <v>106</v>
      </c>
      <c r="U243" s="23" t="s">
        <v>107</v>
      </c>
      <c r="V243" s="23" t="s">
        <v>107</v>
      </c>
      <c r="W243" s="23" t="s">
        <v>106</v>
      </c>
      <c r="X243" s="23" t="s">
        <v>107</v>
      </c>
      <c r="Y243" s="23" t="s">
        <v>107</v>
      </c>
      <c r="Z243" s="23" t="s">
        <v>107</v>
      </c>
      <c r="AA243" s="23" t="s">
        <v>107</v>
      </c>
      <c r="AB243" s="23" t="s">
        <v>107</v>
      </c>
      <c r="AC243" s="23" t="s">
        <v>107</v>
      </c>
      <c r="AD243" s="23" t="s">
        <v>106</v>
      </c>
      <c r="AE243" s="23" t="s">
        <v>106</v>
      </c>
      <c r="AF243" s="23" t="s">
        <v>106</v>
      </c>
      <c r="AG243" s="23" t="s">
        <v>106</v>
      </c>
      <c r="AH243" s="23" t="s">
        <v>107</v>
      </c>
      <c r="AI243" s="23" t="str">
        <f t="shared" ref="AI243:AI246" si="151">AH243</f>
        <v>No</v>
      </c>
      <c r="AJ243" s="23" t="s">
        <v>107</v>
      </c>
      <c r="AK243" s="23" t="s">
        <v>107</v>
      </c>
      <c r="AL243" s="23" t="s">
        <v>106</v>
      </c>
      <c r="AM243" s="23" t="str">
        <f>AF243</f>
        <v>Yes</v>
      </c>
      <c r="AN243" s="23" t="s">
        <v>107</v>
      </c>
      <c r="AO243" s="23" t="s">
        <v>107</v>
      </c>
      <c r="AP243" s="23" t="s">
        <v>107</v>
      </c>
      <c r="AQ243" s="23" t="s">
        <v>107</v>
      </c>
      <c r="AR243" s="23" t="s">
        <v>107</v>
      </c>
      <c r="AS243" s="23" t="s">
        <v>106</v>
      </c>
      <c r="AT243" s="23" t="s">
        <v>107</v>
      </c>
      <c r="AU243" s="24" t="s">
        <v>107</v>
      </c>
      <c r="AV243" s="25" t="s">
        <v>107</v>
      </c>
      <c r="AW243" s="23" t="s">
        <v>107</v>
      </c>
      <c r="AX243" s="23" t="s">
        <v>106</v>
      </c>
      <c r="AY243" s="23" t="s">
        <v>107</v>
      </c>
      <c r="AZ243" s="24" t="s">
        <v>106</v>
      </c>
      <c r="BA243" s="23" t="s">
        <v>107</v>
      </c>
      <c r="BB243" s="23" t="s">
        <v>106</v>
      </c>
      <c r="BC243" s="23" t="s">
        <v>107</v>
      </c>
      <c r="BD243" s="23" t="s">
        <v>107</v>
      </c>
      <c r="BE243" s="23" t="s">
        <v>107</v>
      </c>
    </row>
    <row r="244" spans="1:57" x14ac:dyDescent="0.35">
      <c r="A244" s="87" t="s">
        <v>197</v>
      </c>
      <c r="C244" s="23" t="s">
        <v>107</v>
      </c>
      <c r="D244" s="23" t="s">
        <v>107</v>
      </c>
      <c r="E244" s="23" t="s">
        <v>107</v>
      </c>
      <c r="F244" s="23" t="s">
        <v>107</v>
      </c>
      <c r="G244" s="24" t="s">
        <v>106</v>
      </c>
      <c r="H244" s="25" t="s">
        <v>107</v>
      </c>
      <c r="I244" s="23" t="s">
        <v>107</v>
      </c>
      <c r="J244" s="24" t="s">
        <v>107</v>
      </c>
      <c r="K244" s="25" t="s">
        <v>107</v>
      </c>
      <c r="L244" s="23" t="s">
        <v>107</v>
      </c>
      <c r="M244" s="24" t="s">
        <v>107</v>
      </c>
      <c r="N244" s="26" t="s">
        <v>107</v>
      </c>
      <c r="O244" s="26" t="s">
        <v>107</v>
      </c>
      <c r="P244" s="24" t="s">
        <v>107</v>
      </c>
      <c r="Q244" s="25" t="s">
        <v>107</v>
      </c>
      <c r="R244" s="24" t="s">
        <v>107</v>
      </c>
      <c r="S244" s="25" t="s">
        <v>107</v>
      </c>
      <c r="T244" s="23" t="s">
        <v>106</v>
      </c>
      <c r="U244" s="23" t="s">
        <v>107</v>
      </c>
      <c r="V244" s="23" t="s">
        <v>107</v>
      </c>
      <c r="W244" s="23" t="s">
        <v>106</v>
      </c>
      <c r="X244" s="23" t="s">
        <v>107</v>
      </c>
      <c r="Y244" s="23" t="s">
        <v>107</v>
      </c>
      <c r="Z244" s="23" t="s">
        <v>107</v>
      </c>
      <c r="AA244" s="23" t="s">
        <v>107</v>
      </c>
      <c r="AB244" s="23" t="s">
        <v>107</v>
      </c>
      <c r="AC244" s="23" t="s">
        <v>107</v>
      </c>
      <c r="AD244" s="23" t="s">
        <v>107</v>
      </c>
      <c r="AE244" s="23" t="s">
        <v>107</v>
      </c>
      <c r="AF244" s="23" t="s">
        <v>107</v>
      </c>
      <c r="AG244" s="23" t="s">
        <v>107</v>
      </c>
      <c r="AH244" s="23" t="s">
        <v>107</v>
      </c>
      <c r="AI244" s="23" t="str">
        <f t="shared" si="151"/>
        <v>No</v>
      </c>
      <c r="AJ244" s="23" t="s">
        <v>107</v>
      </c>
      <c r="AK244" s="23" t="s">
        <v>107</v>
      </c>
      <c r="AL244" s="23" t="s">
        <v>106</v>
      </c>
      <c r="AM244" s="23" t="str">
        <f>AF244</f>
        <v>No</v>
      </c>
      <c r="AN244" s="23"/>
      <c r="AO244" s="23" t="s">
        <v>107</v>
      </c>
      <c r="AP244" s="23" t="s">
        <v>107</v>
      </c>
      <c r="AQ244" s="23" t="s">
        <v>107</v>
      </c>
      <c r="AR244" s="23" t="s">
        <v>107</v>
      </c>
      <c r="AS244" s="23" t="s">
        <v>107</v>
      </c>
      <c r="AT244" s="23" t="s">
        <v>107</v>
      </c>
      <c r="AU244" s="24" t="s">
        <v>107</v>
      </c>
      <c r="AV244" s="25" t="s">
        <v>107</v>
      </c>
      <c r="AW244" s="23" t="s">
        <v>107</v>
      </c>
      <c r="AX244" s="23" t="s">
        <v>107</v>
      </c>
      <c r="AY244" s="23" t="s">
        <v>107</v>
      </c>
      <c r="AZ244" s="24" t="s">
        <v>107</v>
      </c>
      <c r="BA244" s="23" t="s">
        <v>107</v>
      </c>
      <c r="BB244" s="23" t="s">
        <v>106</v>
      </c>
      <c r="BC244" s="23" t="s">
        <v>107</v>
      </c>
      <c r="BD244" s="23" t="s">
        <v>107</v>
      </c>
      <c r="BE244" s="23" t="s">
        <v>107</v>
      </c>
    </row>
    <row r="245" spans="1:57" x14ac:dyDescent="0.35">
      <c r="A245" s="87" t="s">
        <v>168</v>
      </c>
      <c r="C245" s="23" t="s">
        <v>107</v>
      </c>
      <c r="D245" s="23" t="s">
        <v>107</v>
      </c>
      <c r="E245" s="23" t="s">
        <v>107</v>
      </c>
      <c r="F245" s="23" t="s">
        <v>107</v>
      </c>
      <c r="G245" s="24" t="s">
        <v>107</v>
      </c>
      <c r="H245" s="25" t="s">
        <v>107</v>
      </c>
      <c r="I245" s="23" t="s">
        <v>107</v>
      </c>
      <c r="J245" s="24" t="s">
        <v>107</v>
      </c>
      <c r="K245" s="25" t="s">
        <v>107</v>
      </c>
      <c r="L245" s="23" t="s">
        <v>107</v>
      </c>
      <c r="M245" s="24" t="s">
        <v>107</v>
      </c>
      <c r="N245" s="26" t="s">
        <v>107</v>
      </c>
      <c r="O245" s="26" t="s">
        <v>107</v>
      </c>
      <c r="P245" s="24" t="s">
        <v>107</v>
      </c>
      <c r="Q245" s="25" t="s">
        <v>107</v>
      </c>
      <c r="R245" s="24" t="s">
        <v>107</v>
      </c>
      <c r="S245" s="25" t="s">
        <v>107</v>
      </c>
      <c r="T245" s="23" t="s">
        <v>107</v>
      </c>
      <c r="U245" s="23" t="s">
        <v>107</v>
      </c>
      <c r="V245" s="23" t="s">
        <v>107</v>
      </c>
      <c r="W245" s="23" t="s">
        <v>107</v>
      </c>
      <c r="X245" s="23" t="s">
        <v>107</v>
      </c>
      <c r="Y245" s="23" t="s">
        <v>107</v>
      </c>
      <c r="Z245" s="23" t="s">
        <v>107</v>
      </c>
      <c r="AA245" s="23" t="s">
        <v>107</v>
      </c>
      <c r="AB245" s="23" t="s">
        <v>107</v>
      </c>
      <c r="AC245" s="23" t="s">
        <v>107</v>
      </c>
      <c r="AD245" s="23" t="s">
        <v>107</v>
      </c>
      <c r="AE245" s="23" t="s">
        <v>107</v>
      </c>
      <c r="AF245" s="23" t="s">
        <v>107</v>
      </c>
      <c r="AG245" s="23" t="s">
        <v>107</v>
      </c>
      <c r="AH245" s="23" t="str">
        <f>IF(api_ver=2,"Yes","No")</f>
        <v>No</v>
      </c>
      <c r="AI245" s="23" t="str">
        <f t="shared" si="151"/>
        <v>No</v>
      </c>
      <c r="AJ245" s="23" t="s">
        <v>107</v>
      </c>
      <c r="AK245" s="23" t="s">
        <v>107</v>
      </c>
      <c r="AL245" s="23" t="s">
        <v>106</v>
      </c>
      <c r="AM245" s="23" t="str">
        <f>AF245</f>
        <v>No</v>
      </c>
      <c r="AN245" s="23"/>
      <c r="AO245" s="23" t="s">
        <v>107</v>
      </c>
      <c r="AP245" s="23" t="s">
        <v>107</v>
      </c>
      <c r="AQ245" s="23" t="s">
        <v>107</v>
      </c>
      <c r="AR245" s="23" t="s">
        <v>107</v>
      </c>
      <c r="AS245" s="23" t="s">
        <v>107</v>
      </c>
      <c r="AT245" s="23" t="s">
        <v>107</v>
      </c>
      <c r="AU245" s="24" t="s">
        <v>107</v>
      </c>
      <c r="AV245" s="25" t="s">
        <v>107</v>
      </c>
      <c r="AW245" s="23" t="s">
        <v>107</v>
      </c>
      <c r="AX245" s="23" t="s">
        <v>107</v>
      </c>
      <c r="AY245" s="23" t="s">
        <v>107</v>
      </c>
      <c r="AZ245" s="24" t="s">
        <v>106</v>
      </c>
      <c r="BA245" s="23" t="s">
        <v>107</v>
      </c>
      <c r="BB245" s="23" t="s">
        <v>107</v>
      </c>
      <c r="BC245" s="23" t="s">
        <v>107</v>
      </c>
      <c r="BD245" s="23" t="s">
        <v>107</v>
      </c>
      <c r="BE245" s="23" t="s">
        <v>107</v>
      </c>
    </row>
    <row r="246" spans="1:57" x14ac:dyDescent="0.35">
      <c r="A246" s="87" t="s">
        <v>198</v>
      </c>
      <c r="C246" s="23" t="s">
        <v>107</v>
      </c>
      <c r="D246" s="23" t="s">
        <v>107</v>
      </c>
      <c r="E246" s="23" t="s">
        <v>107</v>
      </c>
      <c r="F246" s="23" t="s">
        <v>107</v>
      </c>
      <c r="G246" s="24" t="s">
        <v>106</v>
      </c>
      <c r="H246" s="25" t="s">
        <v>107</v>
      </c>
      <c r="I246" s="23" t="s">
        <v>107</v>
      </c>
      <c r="J246" s="24" t="s">
        <v>106</v>
      </c>
      <c r="K246" s="25" t="s">
        <v>107</v>
      </c>
      <c r="L246" s="23" t="s">
        <v>107</v>
      </c>
      <c r="M246" s="24" t="s">
        <v>107</v>
      </c>
      <c r="N246" s="26" t="s">
        <v>107</v>
      </c>
      <c r="O246" s="26" t="s">
        <v>107</v>
      </c>
      <c r="P246" s="24" t="s">
        <v>107</v>
      </c>
      <c r="Q246" s="25" t="s">
        <v>107</v>
      </c>
      <c r="R246" s="24" t="s">
        <v>106</v>
      </c>
      <c r="S246" s="25" t="s">
        <v>107</v>
      </c>
      <c r="T246" s="23" t="s">
        <v>106</v>
      </c>
      <c r="U246" s="23" t="s">
        <v>107</v>
      </c>
      <c r="V246" s="23" t="s">
        <v>107</v>
      </c>
      <c r="W246" s="23" t="s">
        <v>107</v>
      </c>
      <c r="X246" s="23" t="s">
        <v>107</v>
      </c>
      <c r="Y246" s="23" t="s">
        <v>107</v>
      </c>
      <c r="Z246" s="23" t="s">
        <v>107</v>
      </c>
      <c r="AA246" s="23" t="s">
        <v>107</v>
      </c>
      <c r="AB246" s="23" t="s">
        <v>107</v>
      </c>
      <c r="AC246" s="23" t="s">
        <v>106</v>
      </c>
      <c r="AD246" s="23" t="s">
        <v>107</v>
      </c>
      <c r="AE246" s="23" t="s">
        <v>107</v>
      </c>
      <c r="AF246" s="23" t="s">
        <v>107</v>
      </c>
      <c r="AG246" s="23" t="s">
        <v>107</v>
      </c>
      <c r="AH246" s="23" t="s">
        <v>107</v>
      </c>
      <c r="AI246" s="23" t="str">
        <f t="shared" si="151"/>
        <v>No</v>
      </c>
      <c r="AJ246" s="23" t="s">
        <v>107</v>
      </c>
      <c r="AK246" s="23" t="s">
        <v>107</v>
      </c>
      <c r="AL246" s="23" t="s">
        <v>107</v>
      </c>
      <c r="AM246" s="23" t="str">
        <f>AF246</f>
        <v>No</v>
      </c>
      <c r="AN246" s="23" t="s">
        <v>107</v>
      </c>
      <c r="AO246" s="23" t="s">
        <v>107</v>
      </c>
      <c r="AP246" s="23" t="s">
        <v>107</v>
      </c>
      <c r="AQ246" s="23" t="s">
        <v>107</v>
      </c>
      <c r="AR246" s="23" t="s">
        <v>107</v>
      </c>
      <c r="AS246" s="23" t="s">
        <v>107</v>
      </c>
      <c r="AT246" s="23" t="s">
        <v>107</v>
      </c>
      <c r="AU246" s="24" t="s">
        <v>107</v>
      </c>
      <c r="AV246" s="25" t="s">
        <v>107</v>
      </c>
      <c r="AW246" s="23" t="s">
        <v>107</v>
      </c>
      <c r="AX246" s="23" t="s">
        <v>107</v>
      </c>
      <c r="AY246" s="23" t="s">
        <v>107</v>
      </c>
      <c r="AZ246" s="24" t="s">
        <v>106</v>
      </c>
      <c r="BA246" s="23" t="s">
        <v>107</v>
      </c>
      <c r="BB246" s="23" t="s">
        <v>107</v>
      </c>
      <c r="BC246" s="23" t="s">
        <v>107</v>
      </c>
      <c r="BD246" s="23" t="s">
        <v>107</v>
      </c>
      <c r="BE246" s="23" t="s">
        <v>107</v>
      </c>
    </row>
    <row r="247" spans="1:57" x14ac:dyDescent="0.35">
      <c r="A247" s="92" t="s">
        <v>154</v>
      </c>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row>
    <row r="248" spans="1:57" x14ac:dyDescent="0.35">
      <c r="A248" s="104" t="s">
        <v>199</v>
      </c>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row>
    <row r="249" spans="1:57" x14ac:dyDescent="0.35">
      <c r="A249" s="87" t="s">
        <v>200</v>
      </c>
      <c r="C249" s="23" t="s">
        <v>106</v>
      </c>
      <c r="D249" s="23" t="s">
        <v>106</v>
      </c>
      <c r="E249" s="23" t="s">
        <v>107</v>
      </c>
      <c r="F249" s="23" t="s">
        <v>106</v>
      </c>
      <c r="G249" s="24" t="s">
        <v>106</v>
      </c>
      <c r="H249" s="25" t="s">
        <v>106</v>
      </c>
      <c r="I249" s="23" t="s">
        <v>107</v>
      </c>
      <c r="J249" s="24" t="s">
        <v>106</v>
      </c>
      <c r="K249" s="25" t="s">
        <v>107</v>
      </c>
      <c r="L249" s="23" t="s">
        <v>106</v>
      </c>
      <c r="M249" s="24" t="s">
        <v>106</v>
      </c>
      <c r="N249" s="26" t="s">
        <v>106</v>
      </c>
      <c r="O249" s="26" t="s">
        <v>106</v>
      </c>
      <c r="P249" s="24" t="s">
        <v>106</v>
      </c>
      <c r="Q249" s="25" t="s">
        <v>107</v>
      </c>
      <c r="R249" s="24" t="s">
        <v>106</v>
      </c>
      <c r="S249" s="25" t="s">
        <v>107</v>
      </c>
      <c r="T249" s="23" t="s">
        <v>106</v>
      </c>
      <c r="U249" s="23" t="s">
        <v>107</v>
      </c>
      <c r="V249" s="23" t="s">
        <v>106</v>
      </c>
      <c r="W249" s="23" t="s">
        <v>106</v>
      </c>
      <c r="X249" s="23" t="s">
        <v>106</v>
      </c>
      <c r="Y249" s="23" t="s">
        <v>107</v>
      </c>
      <c r="Z249" s="23" t="s">
        <v>107</v>
      </c>
      <c r="AA249" s="23" t="s">
        <v>106</v>
      </c>
      <c r="AB249" s="23" t="s">
        <v>106</v>
      </c>
      <c r="AC249" s="23" t="s">
        <v>107</v>
      </c>
      <c r="AD249" s="23" t="s">
        <v>107</v>
      </c>
      <c r="AE249" s="23" t="s">
        <v>106</v>
      </c>
      <c r="AF249" s="23" t="s">
        <v>106</v>
      </c>
      <c r="AG249" s="23" t="s">
        <v>106</v>
      </c>
      <c r="AH249" s="23" t="s">
        <v>106</v>
      </c>
      <c r="AI249" s="23" t="str">
        <f>AH249</f>
        <v>Yes</v>
      </c>
      <c r="AJ249" s="23" t="s">
        <v>106</v>
      </c>
      <c r="AK249" s="23" t="s">
        <v>107</v>
      </c>
      <c r="AL249" s="23" t="s">
        <v>106</v>
      </c>
      <c r="AM249" s="23" t="str">
        <f>AF249</f>
        <v>Yes</v>
      </c>
      <c r="AN249" s="23" t="s">
        <v>107</v>
      </c>
      <c r="AO249" s="23" t="s">
        <v>106</v>
      </c>
      <c r="AP249" s="23" t="s">
        <v>106</v>
      </c>
      <c r="AQ249" s="23" t="s">
        <v>106</v>
      </c>
      <c r="AR249" s="23" t="s">
        <v>106</v>
      </c>
      <c r="AS249" s="23" t="s">
        <v>107</v>
      </c>
      <c r="AT249" s="23" t="s">
        <v>107</v>
      </c>
      <c r="AU249" s="24" t="s">
        <v>107</v>
      </c>
      <c r="AV249" s="25" t="s">
        <v>107</v>
      </c>
      <c r="AW249" s="23" t="s">
        <v>107</v>
      </c>
      <c r="AX249" s="23" t="s">
        <v>107</v>
      </c>
      <c r="AY249" s="23" t="s">
        <v>107</v>
      </c>
      <c r="AZ249" s="24" t="s">
        <v>106</v>
      </c>
      <c r="BA249" s="23" t="s">
        <v>107</v>
      </c>
      <c r="BB249" s="23" t="s">
        <v>107</v>
      </c>
      <c r="BC249" s="23" t="s">
        <v>106</v>
      </c>
      <c r="BD249" s="23" t="s">
        <v>107</v>
      </c>
      <c r="BE249" s="23" t="s">
        <v>107</v>
      </c>
    </row>
    <row r="250" spans="1:57" x14ac:dyDescent="0.35">
      <c r="A250" s="87" t="s">
        <v>201</v>
      </c>
      <c r="C250" s="23" t="s">
        <v>106</v>
      </c>
      <c r="D250" s="23" t="s">
        <v>106</v>
      </c>
      <c r="E250" s="23" t="s">
        <v>106</v>
      </c>
      <c r="F250" s="23" t="s">
        <v>106</v>
      </c>
      <c r="G250" s="24" t="s">
        <v>106</v>
      </c>
      <c r="H250" s="25" t="s">
        <v>106</v>
      </c>
      <c r="I250" s="23" t="s">
        <v>106</v>
      </c>
      <c r="J250" s="24" t="s">
        <v>106</v>
      </c>
      <c r="K250" s="25" t="s">
        <v>107</v>
      </c>
      <c r="L250" s="23" t="s">
        <v>106</v>
      </c>
      <c r="M250" s="24" t="s">
        <v>106</v>
      </c>
      <c r="N250" s="26" t="s">
        <v>106</v>
      </c>
      <c r="O250" s="26" t="s">
        <v>106</v>
      </c>
      <c r="P250" s="24" t="s">
        <v>106</v>
      </c>
      <c r="Q250" s="25" t="s">
        <v>106</v>
      </c>
      <c r="R250" s="24" t="s">
        <v>106</v>
      </c>
      <c r="S250" s="25" t="s">
        <v>106</v>
      </c>
      <c r="T250" s="23" t="s">
        <v>106</v>
      </c>
      <c r="U250" s="23" t="s">
        <v>107</v>
      </c>
      <c r="V250" s="23" t="s">
        <v>106</v>
      </c>
      <c r="W250" s="23" t="s">
        <v>106</v>
      </c>
      <c r="X250" s="23" t="s">
        <v>106</v>
      </c>
      <c r="Y250" s="23" t="s">
        <v>106</v>
      </c>
      <c r="Z250" s="23" t="s">
        <v>106</v>
      </c>
      <c r="AA250" s="23" t="s">
        <v>106</v>
      </c>
      <c r="AB250" s="23" t="s">
        <v>106</v>
      </c>
      <c r="AC250" s="23" t="s">
        <v>106</v>
      </c>
      <c r="AD250" s="23" t="s">
        <v>106</v>
      </c>
      <c r="AE250" s="23" t="s">
        <v>106</v>
      </c>
      <c r="AF250" s="23" t="s">
        <v>106</v>
      </c>
      <c r="AG250" s="23" t="s">
        <v>106</v>
      </c>
      <c r="AH250" s="23" t="s">
        <v>106</v>
      </c>
      <c r="AI250" s="23" t="str">
        <f>AH250</f>
        <v>Yes</v>
      </c>
      <c r="AJ250" s="23" t="s">
        <v>106</v>
      </c>
      <c r="AK250" s="23" t="s">
        <v>106</v>
      </c>
      <c r="AL250" s="23" t="s">
        <v>106</v>
      </c>
      <c r="AM250" s="23" t="str">
        <f>AF250</f>
        <v>Yes</v>
      </c>
      <c r="AN250" s="23" t="s">
        <v>106</v>
      </c>
      <c r="AO250" s="23" t="s">
        <v>106</v>
      </c>
      <c r="AP250" s="23" t="s">
        <v>106</v>
      </c>
      <c r="AQ250" s="23" t="s">
        <v>106</v>
      </c>
      <c r="AR250" s="23" t="s">
        <v>106</v>
      </c>
      <c r="AS250" s="23" t="s">
        <v>106</v>
      </c>
      <c r="AT250" s="23" t="s">
        <v>107</v>
      </c>
      <c r="AU250" s="24" t="s">
        <v>107</v>
      </c>
      <c r="AV250" s="25" t="s">
        <v>107</v>
      </c>
      <c r="AW250" s="23" t="s">
        <v>107</v>
      </c>
      <c r="AX250" s="23" t="s">
        <v>106</v>
      </c>
      <c r="AY250" s="23" t="s">
        <v>106</v>
      </c>
      <c r="AZ250" s="24" t="s">
        <v>106</v>
      </c>
      <c r="BA250" s="23" t="s">
        <v>106</v>
      </c>
      <c r="BB250" s="23" t="s">
        <v>106</v>
      </c>
      <c r="BC250" s="23" t="s">
        <v>106</v>
      </c>
      <c r="BD250" s="23" t="s">
        <v>106</v>
      </c>
      <c r="BE250" s="23" t="s">
        <v>106</v>
      </c>
    </row>
    <row r="251" spans="1:57" x14ac:dyDescent="0.35">
      <c r="A251" s="92" t="s">
        <v>154</v>
      </c>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row>
    <row r="252" spans="1:57" ht="18.75" customHeight="1" x14ac:dyDescent="0.35">
      <c r="A252" s="97" t="s">
        <v>202</v>
      </c>
      <c r="C252" s="34"/>
      <c r="D252" s="34"/>
      <c r="E252" s="34"/>
      <c r="F252" s="34"/>
      <c r="G252" s="34"/>
      <c r="H252" s="34"/>
      <c r="I252" s="34"/>
      <c r="J252" s="116"/>
      <c r="K252" s="116"/>
      <c r="L252" s="34"/>
      <c r="M252" s="34"/>
      <c r="N252" s="34"/>
      <c r="O252" s="34"/>
      <c r="P252" s="116"/>
      <c r="Q252" s="116"/>
      <c r="R252" s="116"/>
      <c r="S252" s="116"/>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116" t="str">
        <f>AU$3</f>
        <v>Limited</v>
      </c>
      <c r="AV252" s="116" t="str">
        <f>AV$3</f>
        <v>Non Limited</v>
      </c>
      <c r="AW252" s="34"/>
      <c r="AX252" s="34"/>
      <c r="AY252" s="34"/>
      <c r="AZ252" s="116"/>
      <c r="BA252" s="34"/>
      <c r="BB252" s="34"/>
      <c r="BC252" s="34"/>
      <c r="BD252" s="34"/>
      <c r="BE252" s="34"/>
    </row>
    <row r="253" spans="1:57" x14ac:dyDescent="0.35">
      <c r="A253" s="104" t="s">
        <v>203</v>
      </c>
      <c r="C253" s="34"/>
      <c r="D253" s="34"/>
      <c r="E253" s="34"/>
      <c r="F253" s="34"/>
      <c r="G253" s="34"/>
      <c r="H253" s="34"/>
      <c r="I253" s="34"/>
      <c r="J253" s="117"/>
      <c r="K253" s="117"/>
      <c r="L253" s="34"/>
      <c r="M253" s="34"/>
      <c r="N253" s="34"/>
      <c r="O253" s="34"/>
      <c r="P253" s="117"/>
      <c r="Q253" s="117"/>
      <c r="R253" s="117"/>
      <c r="S253" s="117"/>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117"/>
      <c r="AV253" s="117"/>
      <c r="AW253" s="34"/>
      <c r="AX253" s="34"/>
      <c r="AY253" s="34"/>
      <c r="AZ253" s="117"/>
      <c r="BA253" s="34"/>
      <c r="BB253" s="34"/>
      <c r="BC253" s="34"/>
      <c r="BD253" s="34"/>
      <c r="BE253" s="34"/>
    </row>
    <row r="254" spans="1:57" x14ac:dyDescent="0.35">
      <c r="A254" s="110" t="s">
        <v>204</v>
      </c>
      <c r="C254" s="23" t="s">
        <v>106</v>
      </c>
      <c r="D254" s="23" t="s">
        <v>106</v>
      </c>
      <c r="E254" s="23" t="s">
        <v>106</v>
      </c>
      <c r="F254" s="23" t="s">
        <v>106</v>
      </c>
      <c r="G254" s="24" t="s">
        <v>106</v>
      </c>
      <c r="H254" s="25" t="s">
        <v>107</v>
      </c>
      <c r="I254" s="23" t="s">
        <v>106</v>
      </c>
      <c r="J254" s="24" t="s">
        <v>106</v>
      </c>
      <c r="K254" s="25" t="s">
        <v>107</v>
      </c>
      <c r="L254" s="23" t="s">
        <v>106</v>
      </c>
      <c r="M254" s="24" t="s">
        <v>106</v>
      </c>
      <c r="N254" s="26" t="s">
        <v>106</v>
      </c>
      <c r="O254" s="26" t="s">
        <v>106</v>
      </c>
      <c r="P254" s="24" t="s">
        <v>106</v>
      </c>
      <c r="Q254" s="25" t="s">
        <v>107</v>
      </c>
      <c r="R254" s="24" t="s">
        <v>106</v>
      </c>
      <c r="S254" s="25" t="s">
        <v>107</v>
      </c>
      <c r="T254" s="28" t="s">
        <v>110</v>
      </c>
      <c r="U254" s="23" t="s">
        <v>106</v>
      </c>
      <c r="V254" s="23" t="s">
        <v>106</v>
      </c>
      <c r="W254" s="23" t="s">
        <v>106</v>
      </c>
      <c r="X254" s="23" t="s">
        <v>106</v>
      </c>
      <c r="Y254" s="23" t="s">
        <v>107</v>
      </c>
      <c r="Z254" s="23" t="s">
        <v>107</v>
      </c>
      <c r="AA254" s="28" t="s">
        <v>110</v>
      </c>
      <c r="AB254" s="23" t="s">
        <v>106</v>
      </c>
      <c r="AC254" s="23" t="s">
        <v>106</v>
      </c>
      <c r="AD254" s="23" t="s">
        <v>106</v>
      </c>
      <c r="AE254" s="23" t="s">
        <v>106</v>
      </c>
      <c r="AF254" s="28" t="s">
        <v>106</v>
      </c>
      <c r="AG254" s="23" t="s">
        <v>106</v>
      </c>
      <c r="AH254" s="23" t="s">
        <v>106</v>
      </c>
      <c r="AI254" s="23" t="str">
        <f>AH254</f>
        <v>Yes</v>
      </c>
      <c r="AJ254" s="23" t="s">
        <v>106</v>
      </c>
      <c r="AK254" s="23" t="s">
        <v>106</v>
      </c>
      <c r="AL254" s="23" t="s">
        <v>106</v>
      </c>
      <c r="AM254" s="28" t="s">
        <v>110</v>
      </c>
      <c r="AN254" s="23" t="s">
        <v>106</v>
      </c>
      <c r="AO254" s="23" t="s">
        <v>106</v>
      </c>
      <c r="AP254" s="23" t="s">
        <v>106</v>
      </c>
      <c r="AQ254" s="23" t="s">
        <v>106</v>
      </c>
      <c r="AR254" s="23" t="s">
        <v>106</v>
      </c>
      <c r="AS254" s="23" t="s">
        <v>106</v>
      </c>
      <c r="AT254" s="23" t="s">
        <v>106</v>
      </c>
      <c r="AU254" s="24" t="s">
        <v>108</v>
      </c>
      <c r="AV254" s="25" t="s">
        <v>107</v>
      </c>
      <c r="AW254" s="23" t="s">
        <v>107</v>
      </c>
      <c r="AX254" s="23" t="str">
        <f>AT254</f>
        <v>Yes</v>
      </c>
      <c r="AY254" s="23" t="str">
        <f>AT254</f>
        <v>Yes</v>
      </c>
      <c r="AZ254" s="24" t="s">
        <v>107</v>
      </c>
      <c r="BA254" s="23" t="s">
        <v>106</v>
      </c>
      <c r="BB254" s="23" t="s">
        <v>106</v>
      </c>
      <c r="BC254" s="23" t="s">
        <v>106</v>
      </c>
      <c r="BD254" s="23" t="s">
        <v>107</v>
      </c>
      <c r="BE254" s="23" t="s">
        <v>106</v>
      </c>
    </row>
    <row r="255" spans="1:57" x14ac:dyDescent="0.35">
      <c r="A255" s="110" t="s">
        <v>205</v>
      </c>
      <c r="C255" s="23" t="s">
        <v>106</v>
      </c>
      <c r="D255" s="23" t="s">
        <v>106</v>
      </c>
      <c r="E255" s="23" t="s">
        <v>106</v>
      </c>
      <c r="F255" s="23" t="s">
        <v>106</v>
      </c>
      <c r="G255" s="24" t="s">
        <v>106</v>
      </c>
      <c r="H255" s="25" t="s">
        <v>107</v>
      </c>
      <c r="I255" s="23" t="s">
        <v>106</v>
      </c>
      <c r="J255" s="24" t="s">
        <v>106</v>
      </c>
      <c r="K255" s="25" t="s">
        <v>107</v>
      </c>
      <c r="L255" s="23" t="s">
        <v>106</v>
      </c>
      <c r="M255" s="24" t="s">
        <v>106</v>
      </c>
      <c r="N255" s="26" t="s">
        <v>106</v>
      </c>
      <c r="O255" s="26" t="s">
        <v>106</v>
      </c>
      <c r="P255" s="24" t="s">
        <v>106</v>
      </c>
      <c r="Q255" s="25" t="s">
        <v>107</v>
      </c>
      <c r="R255" s="24" t="s">
        <v>106</v>
      </c>
      <c r="S255" s="25" t="s">
        <v>107</v>
      </c>
      <c r="T255" s="23" t="s">
        <v>107</v>
      </c>
      <c r="U255" s="23" t="s">
        <v>106</v>
      </c>
      <c r="V255" s="23" t="s">
        <v>106</v>
      </c>
      <c r="W255" s="23" t="s">
        <v>106</v>
      </c>
      <c r="X255" s="23" t="s">
        <v>106</v>
      </c>
      <c r="Y255" s="23" t="s">
        <v>107</v>
      </c>
      <c r="Z255" s="23" t="s">
        <v>107</v>
      </c>
      <c r="AA255" s="23" t="s">
        <v>106</v>
      </c>
      <c r="AB255" s="23" t="s">
        <v>106</v>
      </c>
      <c r="AC255" s="23" t="s">
        <v>106</v>
      </c>
      <c r="AD255" s="23" t="s">
        <v>106</v>
      </c>
      <c r="AE255" s="23" t="s">
        <v>106</v>
      </c>
      <c r="AF255" s="23" t="s">
        <v>106</v>
      </c>
      <c r="AG255" s="23" t="s">
        <v>106</v>
      </c>
      <c r="AH255" s="23" t="s">
        <v>107</v>
      </c>
      <c r="AI255" s="23" t="str">
        <f>AH255</f>
        <v>No</v>
      </c>
      <c r="AJ255" s="23" t="s">
        <v>106</v>
      </c>
      <c r="AK255" s="23" t="s">
        <v>107</v>
      </c>
      <c r="AL255" s="23" t="s">
        <v>106</v>
      </c>
      <c r="AM255" s="23" t="str">
        <f>AF255</f>
        <v>Yes</v>
      </c>
      <c r="AN255" s="23" t="s">
        <v>107</v>
      </c>
      <c r="AO255" s="23" t="s">
        <v>106</v>
      </c>
      <c r="AP255" s="23" t="s">
        <v>106</v>
      </c>
      <c r="AQ255" s="23" t="s">
        <v>107</v>
      </c>
      <c r="AR255" s="23" t="s">
        <v>106</v>
      </c>
      <c r="AS255" s="23" t="s">
        <v>106</v>
      </c>
      <c r="AT255" s="23" t="s">
        <v>106</v>
      </c>
      <c r="AU255" s="24" t="s">
        <v>108</v>
      </c>
      <c r="AV255" s="25" t="s">
        <v>107</v>
      </c>
      <c r="AW255" s="23" t="s">
        <v>107</v>
      </c>
      <c r="AX255" s="23" t="str">
        <f>AT255</f>
        <v>Yes</v>
      </c>
      <c r="AY255" s="23" t="str">
        <f>AT255</f>
        <v>Yes</v>
      </c>
      <c r="AZ255" s="24" t="s">
        <v>107</v>
      </c>
      <c r="BA255" s="23" t="s">
        <v>106</v>
      </c>
      <c r="BB255" s="23" t="s">
        <v>106</v>
      </c>
      <c r="BC255" s="23" t="s">
        <v>106</v>
      </c>
      <c r="BD255" s="23" t="s">
        <v>107</v>
      </c>
      <c r="BE255" s="23" t="s">
        <v>106</v>
      </c>
    </row>
    <row r="256" spans="1:57" x14ac:dyDescent="0.35">
      <c r="A256" s="110" t="s">
        <v>206</v>
      </c>
      <c r="C256" s="23" t="s">
        <v>106</v>
      </c>
      <c r="D256" s="23" t="s">
        <v>106</v>
      </c>
      <c r="E256" s="23" t="s">
        <v>106</v>
      </c>
      <c r="F256" s="23" t="s">
        <v>106</v>
      </c>
      <c r="G256" s="24" t="s">
        <v>106</v>
      </c>
      <c r="H256" s="25" t="s">
        <v>107</v>
      </c>
      <c r="I256" s="23" t="s">
        <v>106</v>
      </c>
      <c r="J256" s="24" t="s">
        <v>106</v>
      </c>
      <c r="K256" s="25" t="s">
        <v>107</v>
      </c>
      <c r="L256" s="23" t="s">
        <v>106</v>
      </c>
      <c r="M256" s="24" t="s">
        <v>106</v>
      </c>
      <c r="N256" s="26" t="s">
        <v>106</v>
      </c>
      <c r="O256" s="26" t="s">
        <v>106</v>
      </c>
      <c r="P256" s="24" t="s">
        <v>106</v>
      </c>
      <c r="Q256" s="25" t="s">
        <v>107</v>
      </c>
      <c r="R256" s="24" t="s">
        <v>106</v>
      </c>
      <c r="S256" s="25" t="s">
        <v>107</v>
      </c>
      <c r="T256" s="23" t="s">
        <v>106</v>
      </c>
      <c r="U256" s="23" t="s">
        <v>106</v>
      </c>
      <c r="V256" s="23" t="s">
        <v>106</v>
      </c>
      <c r="W256" s="23" t="s">
        <v>106</v>
      </c>
      <c r="X256" s="23" t="s">
        <v>106</v>
      </c>
      <c r="Y256" s="23" t="s">
        <v>107</v>
      </c>
      <c r="Z256" s="23" t="s">
        <v>107</v>
      </c>
      <c r="AA256" s="23" t="s">
        <v>106</v>
      </c>
      <c r="AB256" s="23" t="s">
        <v>106</v>
      </c>
      <c r="AC256" s="23" t="s">
        <v>106</v>
      </c>
      <c r="AD256" s="23" t="s">
        <v>106</v>
      </c>
      <c r="AE256" s="23" t="s">
        <v>106</v>
      </c>
      <c r="AF256" s="23" t="s">
        <v>106</v>
      </c>
      <c r="AG256" s="23" t="s">
        <v>106</v>
      </c>
      <c r="AH256" s="23" t="s">
        <v>106</v>
      </c>
      <c r="AI256" s="23" t="str">
        <f>AH256</f>
        <v>Yes</v>
      </c>
      <c r="AJ256" s="23" t="s">
        <v>106</v>
      </c>
      <c r="AK256" s="23" t="s">
        <v>106</v>
      </c>
      <c r="AL256" s="23" t="s">
        <v>106</v>
      </c>
      <c r="AM256" s="23" t="str">
        <f>AF256</f>
        <v>Yes</v>
      </c>
      <c r="AN256" s="23" t="s">
        <v>106</v>
      </c>
      <c r="AO256" s="23" t="s">
        <v>106</v>
      </c>
      <c r="AP256" s="23" t="s">
        <v>106</v>
      </c>
      <c r="AQ256" s="23" t="s">
        <v>106</v>
      </c>
      <c r="AR256" s="23" t="s">
        <v>106</v>
      </c>
      <c r="AS256" s="23" t="s">
        <v>106</v>
      </c>
      <c r="AT256" s="23" t="s">
        <v>106</v>
      </c>
      <c r="AU256" s="24" t="s">
        <v>108</v>
      </c>
      <c r="AV256" s="25" t="s">
        <v>107</v>
      </c>
      <c r="AW256" s="23" t="s">
        <v>107</v>
      </c>
      <c r="AX256" s="23" t="str">
        <f>AT256</f>
        <v>Yes</v>
      </c>
      <c r="AY256" s="23" t="str">
        <f>AT256</f>
        <v>Yes</v>
      </c>
      <c r="AZ256" s="24" t="s">
        <v>107</v>
      </c>
      <c r="BA256" s="23" t="s">
        <v>106</v>
      </c>
      <c r="BB256" s="23" t="s">
        <v>106</v>
      </c>
      <c r="BC256" s="23" t="s">
        <v>106</v>
      </c>
      <c r="BD256" s="23" t="s">
        <v>107</v>
      </c>
      <c r="BE256" s="23" t="s">
        <v>106</v>
      </c>
    </row>
    <row r="257" spans="1:57" x14ac:dyDescent="0.35">
      <c r="A257" s="110" t="s">
        <v>207</v>
      </c>
      <c r="C257" s="23" t="s">
        <v>107</v>
      </c>
      <c r="D257" s="23" t="s">
        <v>106</v>
      </c>
      <c r="E257" s="23" t="s">
        <v>106</v>
      </c>
      <c r="F257" s="23" t="s">
        <v>106</v>
      </c>
      <c r="G257" s="24" t="s">
        <v>106</v>
      </c>
      <c r="H257" s="25" t="s">
        <v>107</v>
      </c>
      <c r="I257" s="28" t="s">
        <v>110</v>
      </c>
      <c r="J257" s="24" t="s">
        <v>106</v>
      </c>
      <c r="K257" s="25" t="s">
        <v>107</v>
      </c>
      <c r="L257" s="28" t="s">
        <v>110</v>
      </c>
      <c r="M257" s="24" t="s">
        <v>106</v>
      </c>
      <c r="N257" s="26" t="s">
        <v>106</v>
      </c>
      <c r="O257" s="26" t="s">
        <v>106</v>
      </c>
      <c r="P257" s="24" t="s">
        <v>106</v>
      </c>
      <c r="Q257" s="25" t="s">
        <v>107</v>
      </c>
      <c r="R257" s="24" t="s">
        <v>106</v>
      </c>
      <c r="S257" s="25" t="s">
        <v>107</v>
      </c>
      <c r="T257" s="28" t="s">
        <v>110</v>
      </c>
      <c r="U257" s="23" t="s">
        <v>106</v>
      </c>
      <c r="V257" s="23" t="s">
        <v>107</v>
      </c>
      <c r="W257" s="23" t="s">
        <v>107</v>
      </c>
      <c r="X257" s="23" t="s">
        <v>107</v>
      </c>
      <c r="Y257" s="23" t="s">
        <v>107</v>
      </c>
      <c r="Z257" s="23" t="s">
        <v>107</v>
      </c>
      <c r="AA257" s="23" t="s">
        <v>107</v>
      </c>
      <c r="AB257" s="28" t="s">
        <v>110</v>
      </c>
      <c r="AC257" s="23" t="s">
        <v>107</v>
      </c>
      <c r="AD257" s="23" t="s">
        <v>106</v>
      </c>
      <c r="AE257" s="23" t="s">
        <v>107</v>
      </c>
      <c r="AF257" s="23" t="s">
        <v>107</v>
      </c>
      <c r="AG257" s="23" t="s">
        <v>107</v>
      </c>
      <c r="AH257" s="23" t="s">
        <v>106</v>
      </c>
      <c r="AI257" s="23" t="str">
        <f>AH257</f>
        <v>Yes</v>
      </c>
      <c r="AJ257" s="23" t="s">
        <v>106</v>
      </c>
      <c r="AK257" s="23" t="s">
        <v>107</v>
      </c>
      <c r="AL257" s="23" t="s">
        <v>106</v>
      </c>
      <c r="AM257" s="23" t="str">
        <f>AF257</f>
        <v>No</v>
      </c>
      <c r="AN257" s="23" t="s">
        <v>107</v>
      </c>
      <c r="AO257" s="23" t="s">
        <v>106</v>
      </c>
      <c r="AP257" s="23" t="s">
        <v>106</v>
      </c>
      <c r="AQ257" s="23" t="s">
        <v>107</v>
      </c>
      <c r="AR257" s="23" t="s">
        <v>106</v>
      </c>
      <c r="AS257" s="23" t="s">
        <v>106</v>
      </c>
      <c r="AT257" s="23" t="s">
        <v>106</v>
      </c>
      <c r="AU257" s="24" t="s">
        <v>108</v>
      </c>
      <c r="AV257" s="25" t="s">
        <v>107</v>
      </c>
      <c r="AW257" s="23" t="s">
        <v>107</v>
      </c>
      <c r="AX257" s="23" t="str">
        <f>AT257</f>
        <v>Yes</v>
      </c>
      <c r="AY257" s="23" t="str">
        <f>AT257</f>
        <v>Yes</v>
      </c>
      <c r="AZ257" s="24" t="s">
        <v>107</v>
      </c>
      <c r="BA257" s="23" t="s">
        <v>106</v>
      </c>
      <c r="BB257" s="23" t="s">
        <v>107</v>
      </c>
      <c r="BC257" s="23" t="s">
        <v>106</v>
      </c>
      <c r="BD257" s="23" t="s">
        <v>107</v>
      </c>
      <c r="BE257" s="23" t="s">
        <v>106</v>
      </c>
    </row>
    <row r="258" spans="1:57" x14ac:dyDescent="0.35">
      <c r="A258" s="86" t="str">
        <f>IF(api_version=2,"Financial Statement Type","-")</f>
        <v>Financial Statement Type</v>
      </c>
      <c r="C258" s="23" t="str">
        <f>IF(api_version=2,"Yes","No")</f>
        <v>Yes</v>
      </c>
      <c r="D258" s="23" t="str">
        <f>IF(api_version=2,"Yes","No")</f>
        <v>Yes</v>
      </c>
      <c r="E258" s="23" t="str">
        <f>IF(api_version=2,"Yes","No")</f>
        <v>Yes</v>
      </c>
      <c r="F258" s="23" t="str">
        <f>IF(api_version=2,"Yes","No")</f>
        <v>Yes</v>
      </c>
      <c r="G258" s="24" t="str">
        <f>IF(api_version=2,"Yes","No")</f>
        <v>Yes</v>
      </c>
      <c r="H258" s="25" t="str">
        <f>IF(api_version=2,"No","No")</f>
        <v>No</v>
      </c>
      <c r="I258" s="23" t="str">
        <f>IF(api_version=2,"Yes","No")</f>
        <v>Yes</v>
      </c>
      <c r="J258" s="24" t="str">
        <f>IF(api_version=2,"Yes","No")</f>
        <v>Yes</v>
      </c>
      <c r="K258" s="25" t="s">
        <v>107</v>
      </c>
      <c r="L258" s="23" t="str">
        <f>IF(api_version=2,"Yes","No")</f>
        <v>Yes</v>
      </c>
      <c r="M258" s="24" t="str">
        <f>IF(api_version=2,"Yes","No")</f>
        <v>Yes</v>
      </c>
      <c r="N258" s="26" t="str">
        <f>IF(api_version=2,"Yes","No")</f>
        <v>Yes</v>
      </c>
      <c r="O258" s="26" t="str">
        <f>IF(api_version=2,"Yes","No")</f>
        <v>Yes</v>
      </c>
      <c r="P258" s="24" t="str">
        <f>IF(api_version=2,"Yes","No")</f>
        <v>Yes</v>
      </c>
      <c r="Q258" s="25" t="str">
        <f>IF(api_version=2,"No","No")</f>
        <v>No</v>
      </c>
      <c r="R258" s="24" t="str">
        <f>IF(api_version=2,"Yes","No")</f>
        <v>Yes</v>
      </c>
      <c r="S258" s="25" t="s">
        <v>107</v>
      </c>
      <c r="T258" s="23" t="str">
        <f>IF(api_version=2,"Yes","No")</f>
        <v>Yes</v>
      </c>
      <c r="U258" s="23" t="s">
        <v>106</v>
      </c>
      <c r="V258" s="23" t="str">
        <f>IF(api_version=2,"Yes","No")</f>
        <v>Yes</v>
      </c>
      <c r="W258" s="23" t="str">
        <f>IF(api_version=2,"Yes","No")</f>
        <v>Yes</v>
      </c>
      <c r="X258" s="23" t="str">
        <f>IF(api_version=2,"Yes","No")</f>
        <v>Yes</v>
      </c>
      <c r="Y258" s="23" t="s">
        <v>107</v>
      </c>
      <c r="Z258" s="23" t="s">
        <v>107</v>
      </c>
      <c r="AA258" s="23" t="str">
        <f t="shared" ref="AA258:AJ258" si="152">IF(api_version=2,"Yes","No")</f>
        <v>Yes</v>
      </c>
      <c r="AB258" s="23" t="str">
        <f t="shared" si="152"/>
        <v>Yes</v>
      </c>
      <c r="AC258" s="23" t="str">
        <f t="shared" si="152"/>
        <v>Yes</v>
      </c>
      <c r="AD258" s="23" t="str">
        <f t="shared" si="152"/>
        <v>Yes</v>
      </c>
      <c r="AE258" s="23" t="str">
        <f t="shared" si="152"/>
        <v>Yes</v>
      </c>
      <c r="AF258" s="23" t="str">
        <f t="shared" si="152"/>
        <v>Yes</v>
      </c>
      <c r="AG258" s="23" t="str">
        <f t="shared" si="152"/>
        <v>Yes</v>
      </c>
      <c r="AH258" s="23" t="str">
        <f t="shared" si="152"/>
        <v>Yes</v>
      </c>
      <c r="AI258" s="23" t="str">
        <f t="shared" si="152"/>
        <v>Yes</v>
      </c>
      <c r="AJ258" s="23" t="str">
        <f t="shared" si="152"/>
        <v>Yes</v>
      </c>
      <c r="AK258" s="23" t="str">
        <f t="shared" ref="AK258:AT258" si="153">IF(api_version=2,"Yes","No")</f>
        <v>Yes</v>
      </c>
      <c r="AL258" s="23" t="s">
        <v>106</v>
      </c>
      <c r="AM258" s="23" t="str">
        <f t="shared" si="153"/>
        <v>Yes</v>
      </c>
      <c r="AN258" s="23" t="str">
        <f t="shared" si="153"/>
        <v>Yes</v>
      </c>
      <c r="AO258" s="23" t="str">
        <f t="shared" si="153"/>
        <v>Yes</v>
      </c>
      <c r="AP258" s="23" t="str">
        <f t="shared" si="153"/>
        <v>Yes</v>
      </c>
      <c r="AQ258" s="23" t="str">
        <f t="shared" si="153"/>
        <v>Yes</v>
      </c>
      <c r="AR258" s="23" t="str">
        <f t="shared" si="153"/>
        <v>Yes</v>
      </c>
      <c r="AS258" s="23" t="str">
        <f t="shared" si="153"/>
        <v>Yes</v>
      </c>
      <c r="AT258" s="23" t="str">
        <f t="shared" si="153"/>
        <v>Yes</v>
      </c>
      <c r="AU258" s="24" t="s">
        <v>108</v>
      </c>
      <c r="AV258" s="25" t="s">
        <v>107</v>
      </c>
      <c r="AW258" s="23" t="s">
        <v>107</v>
      </c>
      <c r="AX258" s="23" t="str">
        <f>AT258</f>
        <v>Yes</v>
      </c>
      <c r="AY258" s="23" t="str">
        <f>AT258</f>
        <v>Yes</v>
      </c>
      <c r="AZ258" s="23" t="s">
        <v>107</v>
      </c>
      <c r="BA258" s="23" t="s">
        <v>106</v>
      </c>
      <c r="BB258" s="23" t="str">
        <f>IF(api_version=2,"Yes","No")</f>
        <v>Yes</v>
      </c>
      <c r="BC258" s="23" t="str">
        <f>IF(api_version=2,"Yes","No")</f>
        <v>Yes</v>
      </c>
      <c r="BD258" s="23" t="s">
        <v>107</v>
      </c>
      <c r="BE258" s="23" t="s">
        <v>106</v>
      </c>
    </row>
    <row r="259" spans="1:57" x14ac:dyDescent="0.35">
      <c r="A259" s="92" t="s">
        <v>154</v>
      </c>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row>
    <row r="260" spans="1:57" x14ac:dyDescent="0.35">
      <c r="A260" s="104" t="s">
        <v>208</v>
      </c>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row>
    <row r="261" spans="1:57" x14ac:dyDescent="0.35">
      <c r="A261" s="110" t="s">
        <v>209</v>
      </c>
      <c r="C261" s="23" t="s">
        <v>106</v>
      </c>
      <c r="D261" s="23" t="s">
        <v>106</v>
      </c>
      <c r="E261" s="23" t="s">
        <v>106</v>
      </c>
      <c r="F261" s="23" t="s">
        <v>106</v>
      </c>
      <c r="G261" s="24" t="s">
        <v>106</v>
      </c>
      <c r="H261" s="25" t="s">
        <v>107</v>
      </c>
      <c r="I261" s="23" t="s">
        <v>106</v>
      </c>
      <c r="J261" s="24" t="s">
        <v>106</v>
      </c>
      <c r="K261" s="25" t="s">
        <v>107</v>
      </c>
      <c r="L261" s="23" t="s">
        <v>106</v>
      </c>
      <c r="M261" s="24" t="s">
        <v>106</v>
      </c>
      <c r="N261" s="26" t="s">
        <v>106</v>
      </c>
      <c r="O261" s="26" t="s">
        <v>106</v>
      </c>
      <c r="P261" s="24" t="s">
        <v>106</v>
      </c>
      <c r="Q261" s="25" t="s">
        <v>107</v>
      </c>
      <c r="R261" s="24" t="s">
        <v>106</v>
      </c>
      <c r="S261" s="25" t="s">
        <v>107</v>
      </c>
      <c r="T261" s="23" t="s">
        <v>106</v>
      </c>
      <c r="U261" s="23" t="s">
        <v>106</v>
      </c>
      <c r="V261" s="23" t="s">
        <v>106</v>
      </c>
      <c r="W261" s="23" t="s">
        <v>106</v>
      </c>
      <c r="X261" s="23" t="s">
        <v>106</v>
      </c>
      <c r="Y261" s="23" t="s">
        <v>107</v>
      </c>
      <c r="Z261" s="23" t="s">
        <v>107</v>
      </c>
      <c r="AA261" s="23" t="s">
        <v>106</v>
      </c>
      <c r="AB261" s="23" t="s">
        <v>106</v>
      </c>
      <c r="AC261" s="23" t="s">
        <v>106</v>
      </c>
      <c r="AD261" s="23" t="s">
        <v>106</v>
      </c>
      <c r="AE261" s="23" t="s">
        <v>106</v>
      </c>
      <c r="AF261" s="23" t="s">
        <v>106</v>
      </c>
      <c r="AG261" s="23" t="s">
        <v>106</v>
      </c>
      <c r="AH261" s="23" t="s">
        <v>106</v>
      </c>
      <c r="AI261" s="23" t="str">
        <f t="shared" ref="AI261:AI278" si="154">AH261</f>
        <v>Yes</v>
      </c>
      <c r="AJ261" s="23" t="s">
        <v>106</v>
      </c>
      <c r="AK261" s="23" t="s">
        <v>106</v>
      </c>
      <c r="AL261" s="23" t="s">
        <v>107</v>
      </c>
      <c r="AM261" s="23" t="str">
        <f t="shared" ref="AM261:AM278" si="155">AF261</f>
        <v>Yes</v>
      </c>
      <c r="AN261" s="23" t="s">
        <v>106</v>
      </c>
      <c r="AO261" s="23" t="s">
        <v>106</v>
      </c>
      <c r="AP261" s="23" t="s">
        <v>106</v>
      </c>
      <c r="AQ261" s="23" t="s">
        <v>106</v>
      </c>
      <c r="AR261" s="23" t="s">
        <v>106</v>
      </c>
      <c r="AS261" s="23" t="s">
        <v>106</v>
      </c>
      <c r="AT261" s="23" t="s">
        <v>106</v>
      </c>
      <c r="AU261" s="24" t="s">
        <v>108</v>
      </c>
      <c r="AV261" s="25" t="s">
        <v>107</v>
      </c>
      <c r="AW261" s="23" t="s">
        <v>107</v>
      </c>
      <c r="AX261" s="23" t="str">
        <f>AT261</f>
        <v>Yes</v>
      </c>
      <c r="AY261" s="23" t="str">
        <f>AT261</f>
        <v>Yes</v>
      </c>
      <c r="AZ261" s="24" t="s">
        <v>107</v>
      </c>
      <c r="BA261" s="23" t="s">
        <v>106</v>
      </c>
      <c r="BB261" s="23" t="s">
        <v>106</v>
      </c>
      <c r="BC261" s="23" t="s">
        <v>106</v>
      </c>
      <c r="BD261" s="23" t="s">
        <v>107</v>
      </c>
      <c r="BE261" s="23" t="s">
        <v>106</v>
      </c>
    </row>
    <row r="262" spans="1:57" x14ac:dyDescent="0.35">
      <c r="A262" s="110" t="s">
        <v>210</v>
      </c>
      <c r="C262" s="23" t="s">
        <v>106</v>
      </c>
      <c r="D262" s="23" t="s">
        <v>106</v>
      </c>
      <c r="E262" s="23" t="s">
        <v>106</v>
      </c>
      <c r="F262" s="23" t="s">
        <v>106</v>
      </c>
      <c r="G262" s="24" t="s">
        <v>106</v>
      </c>
      <c r="H262" s="25" t="s">
        <v>107</v>
      </c>
      <c r="I262" s="23" t="s">
        <v>106</v>
      </c>
      <c r="J262" s="24" t="s">
        <v>106</v>
      </c>
      <c r="K262" s="25" t="s">
        <v>107</v>
      </c>
      <c r="L262" s="23" t="s">
        <v>106</v>
      </c>
      <c r="M262" s="24" t="s">
        <v>106</v>
      </c>
      <c r="N262" s="26" t="s">
        <v>106</v>
      </c>
      <c r="O262" s="26" t="s">
        <v>106</v>
      </c>
      <c r="P262" s="24" t="s">
        <v>106</v>
      </c>
      <c r="Q262" s="25" t="s">
        <v>107</v>
      </c>
      <c r="R262" s="24" t="s">
        <v>106</v>
      </c>
      <c r="S262" s="25" t="s">
        <v>107</v>
      </c>
      <c r="T262" s="23" t="s">
        <v>106</v>
      </c>
      <c r="U262" s="23" t="s">
        <v>106</v>
      </c>
      <c r="V262" s="23" t="s">
        <v>106</v>
      </c>
      <c r="W262" s="23" t="s">
        <v>106</v>
      </c>
      <c r="X262" s="23" t="s">
        <v>107</v>
      </c>
      <c r="Y262" s="23" t="s">
        <v>107</v>
      </c>
      <c r="Z262" s="23" t="s">
        <v>107</v>
      </c>
      <c r="AA262" s="23" t="s">
        <v>106</v>
      </c>
      <c r="AB262" s="23" t="s">
        <v>106</v>
      </c>
      <c r="AC262" s="23" t="s">
        <v>106</v>
      </c>
      <c r="AD262" s="23" t="s">
        <v>106</v>
      </c>
      <c r="AE262" s="23" t="s">
        <v>106</v>
      </c>
      <c r="AF262" s="23" t="s">
        <v>107</v>
      </c>
      <c r="AG262" s="23" t="s">
        <v>107</v>
      </c>
      <c r="AH262" s="23" t="s">
        <v>106</v>
      </c>
      <c r="AI262" s="23" t="str">
        <f t="shared" si="154"/>
        <v>Yes</v>
      </c>
      <c r="AJ262" s="23" t="s">
        <v>106</v>
      </c>
      <c r="AK262" s="23" t="s">
        <v>106</v>
      </c>
      <c r="AL262" s="23" t="s">
        <v>107</v>
      </c>
      <c r="AM262" s="23" t="str">
        <f t="shared" si="155"/>
        <v>No</v>
      </c>
      <c r="AN262" s="23" t="s">
        <v>106</v>
      </c>
      <c r="AO262" s="23" t="s">
        <v>106</v>
      </c>
      <c r="AP262" s="23" t="s">
        <v>106</v>
      </c>
      <c r="AQ262" s="23" t="s">
        <v>107</v>
      </c>
      <c r="AR262" s="23" t="s">
        <v>106</v>
      </c>
      <c r="AS262" s="23" t="s">
        <v>106</v>
      </c>
      <c r="AT262" s="23" t="s">
        <v>106</v>
      </c>
      <c r="AU262" s="24" t="s">
        <v>108</v>
      </c>
      <c r="AV262" s="25" t="s">
        <v>107</v>
      </c>
      <c r="AW262" s="23" t="s">
        <v>107</v>
      </c>
      <c r="AX262" s="23" t="str">
        <f t="shared" ref="AX262:AX278" si="156">AT262</f>
        <v>Yes</v>
      </c>
      <c r="AY262" s="23" t="str">
        <f t="shared" ref="AY262:AY278" si="157">AT262</f>
        <v>Yes</v>
      </c>
      <c r="AZ262" s="24" t="s">
        <v>107</v>
      </c>
      <c r="BA262" s="23" t="s">
        <v>106</v>
      </c>
      <c r="BB262" s="23" t="s">
        <v>106</v>
      </c>
      <c r="BC262" s="23" t="s">
        <v>106</v>
      </c>
      <c r="BD262" s="23" t="s">
        <v>107</v>
      </c>
      <c r="BE262" s="23" t="s">
        <v>106</v>
      </c>
    </row>
    <row r="263" spans="1:57" x14ac:dyDescent="0.35">
      <c r="A263" s="110" t="s">
        <v>211</v>
      </c>
      <c r="C263" s="23" t="s">
        <v>106</v>
      </c>
      <c r="D263" s="23" t="s">
        <v>106</v>
      </c>
      <c r="E263" s="23" t="s">
        <v>106</v>
      </c>
      <c r="F263" s="23" t="s">
        <v>106</v>
      </c>
      <c r="G263" s="24" t="s">
        <v>106</v>
      </c>
      <c r="H263" s="25" t="s">
        <v>107</v>
      </c>
      <c r="I263" s="23" t="s">
        <v>106</v>
      </c>
      <c r="J263" s="24" t="s">
        <v>106</v>
      </c>
      <c r="K263" s="25" t="s">
        <v>107</v>
      </c>
      <c r="L263" s="23" t="s">
        <v>106</v>
      </c>
      <c r="M263" s="24" t="s">
        <v>106</v>
      </c>
      <c r="N263" s="26" t="s">
        <v>106</v>
      </c>
      <c r="O263" s="26" t="s">
        <v>106</v>
      </c>
      <c r="P263" s="24" t="s">
        <v>106</v>
      </c>
      <c r="Q263" s="25" t="s">
        <v>107</v>
      </c>
      <c r="R263" s="24" t="s">
        <v>106</v>
      </c>
      <c r="S263" s="25" t="s">
        <v>107</v>
      </c>
      <c r="T263" s="23" t="s">
        <v>106</v>
      </c>
      <c r="U263" s="23" t="s">
        <v>106</v>
      </c>
      <c r="V263" s="23" t="s">
        <v>106</v>
      </c>
      <c r="W263" s="23" t="s">
        <v>106</v>
      </c>
      <c r="X263" s="23" t="s">
        <v>107</v>
      </c>
      <c r="Y263" s="23" t="s">
        <v>107</v>
      </c>
      <c r="Z263" s="23" t="s">
        <v>107</v>
      </c>
      <c r="AA263" s="23" t="s">
        <v>106</v>
      </c>
      <c r="AB263" s="23" t="s">
        <v>106</v>
      </c>
      <c r="AC263" s="23" t="s">
        <v>106</v>
      </c>
      <c r="AD263" s="23" t="s">
        <v>106</v>
      </c>
      <c r="AE263" s="23" t="s">
        <v>106</v>
      </c>
      <c r="AF263" s="23" t="s">
        <v>106</v>
      </c>
      <c r="AG263" s="23" t="s">
        <v>106</v>
      </c>
      <c r="AH263" s="23" t="s">
        <v>106</v>
      </c>
      <c r="AI263" s="23" t="str">
        <f t="shared" si="154"/>
        <v>Yes</v>
      </c>
      <c r="AJ263" s="23" t="s">
        <v>106</v>
      </c>
      <c r="AK263" s="23" t="s">
        <v>106</v>
      </c>
      <c r="AL263" s="23" t="s">
        <v>107</v>
      </c>
      <c r="AM263" s="23" t="str">
        <f t="shared" si="155"/>
        <v>Yes</v>
      </c>
      <c r="AN263" s="23" t="s">
        <v>106</v>
      </c>
      <c r="AO263" s="23" t="s">
        <v>106</v>
      </c>
      <c r="AP263" s="23" t="s">
        <v>106</v>
      </c>
      <c r="AQ263" s="23" t="s">
        <v>107</v>
      </c>
      <c r="AR263" s="23" t="s">
        <v>106</v>
      </c>
      <c r="AS263" s="23" t="s">
        <v>106</v>
      </c>
      <c r="AT263" s="23" t="s">
        <v>106</v>
      </c>
      <c r="AU263" s="24" t="s">
        <v>108</v>
      </c>
      <c r="AV263" s="25" t="s">
        <v>107</v>
      </c>
      <c r="AW263" s="23" t="s">
        <v>107</v>
      </c>
      <c r="AX263" s="23" t="str">
        <f t="shared" si="156"/>
        <v>Yes</v>
      </c>
      <c r="AY263" s="23" t="str">
        <f t="shared" si="157"/>
        <v>Yes</v>
      </c>
      <c r="AZ263" s="24" t="s">
        <v>107</v>
      </c>
      <c r="BA263" s="23" t="s">
        <v>106</v>
      </c>
      <c r="BB263" s="23" t="s">
        <v>106</v>
      </c>
      <c r="BC263" s="23" t="s">
        <v>106</v>
      </c>
      <c r="BD263" s="23" t="s">
        <v>107</v>
      </c>
      <c r="BE263" s="23" t="s">
        <v>106</v>
      </c>
    </row>
    <row r="264" spans="1:57" x14ac:dyDescent="0.35">
      <c r="A264" s="110" t="s">
        <v>212</v>
      </c>
      <c r="C264" s="23" t="s">
        <v>106</v>
      </c>
      <c r="D264" s="23" t="s">
        <v>106</v>
      </c>
      <c r="E264" s="23" t="s">
        <v>106</v>
      </c>
      <c r="F264" s="23" t="s">
        <v>106</v>
      </c>
      <c r="G264" s="24" t="s">
        <v>106</v>
      </c>
      <c r="H264" s="25" t="s">
        <v>107</v>
      </c>
      <c r="I264" s="23" t="s">
        <v>106</v>
      </c>
      <c r="J264" s="24" t="s">
        <v>106</v>
      </c>
      <c r="K264" s="25" t="s">
        <v>107</v>
      </c>
      <c r="L264" s="23" t="s">
        <v>106</v>
      </c>
      <c r="M264" s="24" t="s">
        <v>106</v>
      </c>
      <c r="N264" s="26" t="s">
        <v>106</v>
      </c>
      <c r="O264" s="26" t="s">
        <v>106</v>
      </c>
      <c r="P264" s="24" t="s">
        <v>106</v>
      </c>
      <c r="Q264" s="25" t="s">
        <v>107</v>
      </c>
      <c r="R264" s="24" t="s">
        <v>106</v>
      </c>
      <c r="S264" s="25" t="s">
        <v>107</v>
      </c>
      <c r="T264" s="23" t="s">
        <v>106</v>
      </c>
      <c r="U264" s="23" t="s">
        <v>107</v>
      </c>
      <c r="V264" s="23" t="s">
        <v>106</v>
      </c>
      <c r="W264" s="23" t="s">
        <v>107</v>
      </c>
      <c r="X264" s="23" t="s">
        <v>107</v>
      </c>
      <c r="Y264" s="23" t="s">
        <v>107</v>
      </c>
      <c r="Z264" s="23" t="s">
        <v>107</v>
      </c>
      <c r="AA264" s="23" t="s">
        <v>106</v>
      </c>
      <c r="AB264" s="23" t="s">
        <v>107</v>
      </c>
      <c r="AC264" s="23" t="s">
        <v>106</v>
      </c>
      <c r="AD264" s="23" t="s">
        <v>107</v>
      </c>
      <c r="AE264" s="23" t="s">
        <v>106</v>
      </c>
      <c r="AF264" s="23" t="s">
        <v>106</v>
      </c>
      <c r="AG264" s="23" t="s">
        <v>106</v>
      </c>
      <c r="AH264" s="23" t="s">
        <v>107</v>
      </c>
      <c r="AI264" s="23" t="str">
        <f t="shared" si="154"/>
        <v>No</v>
      </c>
      <c r="AJ264" s="23" t="s">
        <v>106</v>
      </c>
      <c r="AK264" s="23" t="s">
        <v>106</v>
      </c>
      <c r="AL264" s="23" t="s">
        <v>107</v>
      </c>
      <c r="AM264" s="23" t="str">
        <f t="shared" si="155"/>
        <v>Yes</v>
      </c>
      <c r="AN264" s="23" t="s">
        <v>106</v>
      </c>
      <c r="AO264" s="23" t="s">
        <v>106</v>
      </c>
      <c r="AP264" s="23" t="s">
        <v>106</v>
      </c>
      <c r="AQ264" s="23" t="s">
        <v>107</v>
      </c>
      <c r="AR264" s="23" t="s">
        <v>107</v>
      </c>
      <c r="AS264" s="23" t="s">
        <v>106</v>
      </c>
      <c r="AT264" s="23" t="s">
        <v>107</v>
      </c>
      <c r="AU264" s="24" t="s">
        <v>108</v>
      </c>
      <c r="AV264" s="25" t="s">
        <v>107</v>
      </c>
      <c r="AW264" s="23" t="s">
        <v>107</v>
      </c>
      <c r="AX264" s="23" t="str">
        <f t="shared" si="156"/>
        <v>No</v>
      </c>
      <c r="AY264" s="23" t="str">
        <f t="shared" si="157"/>
        <v>No</v>
      </c>
      <c r="AZ264" s="24" t="s">
        <v>107</v>
      </c>
      <c r="BA264" s="23" t="s">
        <v>106</v>
      </c>
      <c r="BB264" s="23" t="s">
        <v>107</v>
      </c>
      <c r="BC264" s="23" t="s">
        <v>106</v>
      </c>
      <c r="BD264" s="23" t="s">
        <v>107</v>
      </c>
      <c r="BE264" s="23" t="s">
        <v>107</v>
      </c>
    </row>
    <row r="265" spans="1:57" x14ac:dyDescent="0.35">
      <c r="A265" s="110" t="s">
        <v>213</v>
      </c>
      <c r="C265" s="23" t="s">
        <v>106</v>
      </c>
      <c r="D265" s="23" t="s">
        <v>107</v>
      </c>
      <c r="E265" s="64" t="s">
        <v>106</v>
      </c>
      <c r="F265" s="23" t="s">
        <v>106</v>
      </c>
      <c r="G265" s="24" t="s">
        <v>106</v>
      </c>
      <c r="H265" s="25" t="s">
        <v>107</v>
      </c>
      <c r="I265" s="23" t="s">
        <v>106</v>
      </c>
      <c r="J265" s="24" t="s">
        <v>107</v>
      </c>
      <c r="K265" s="25" t="s">
        <v>107</v>
      </c>
      <c r="L265" s="23" t="s">
        <v>106</v>
      </c>
      <c r="M265" s="24" t="s">
        <v>107</v>
      </c>
      <c r="N265" s="26" t="s">
        <v>107</v>
      </c>
      <c r="O265" s="26" t="s">
        <v>107</v>
      </c>
      <c r="P265" s="24" t="s">
        <v>107</v>
      </c>
      <c r="Q265" s="25" t="s">
        <v>107</v>
      </c>
      <c r="R265" s="24" t="s">
        <v>106</v>
      </c>
      <c r="S265" s="25" t="s">
        <v>107</v>
      </c>
      <c r="T265" s="23" t="s">
        <v>106</v>
      </c>
      <c r="U265" s="23" t="s">
        <v>107</v>
      </c>
      <c r="V265" s="23" t="s">
        <v>106</v>
      </c>
      <c r="W265" s="23" t="s">
        <v>107</v>
      </c>
      <c r="X265" s="23" t="s">
        <v>107</v>
      </c>
      <c r="Y265" s="23" t="s">
        <v>107</v>
      </c>
      <c r="Z265" s="23" t="s">
        <v>107</v>
      </c>
      <c r="AA265" s="23" t="s">
        <v>107</v>
      </c>
      <c r="AB265" s="23" t="s">
        <v>107</v>
      </c>
      <c r="AC265" s="23" t="s">
        <v>107</v>
      </c>
      <c r="AD265" s="23" t="s">
        <v>107</v>
      </c>
      <c r="AE265" s="23" t="s">
        <v>107</v>
      </c>
      <c r="AF265" s="23" t="s">
        <v>107</v>
      </c>
      <c r="AG265" s="23" t="s">
        <v>107</v>
      </c>
      <c r="AH265" s="23" t="s">
        <v>107</v>
      </c>
      <c r="AI265" s="23" t="str">
        <f t="shared" si="154"/>
        <v>No</v>
      </c>
      <c r="AJ265" s="23" t="s">
        <v>107</v>
      </c>
      <c r="AK265" s="23" t="s">
        <v>107</v>
      </c>
      <c r="AL265" s="23" t="s">
        <v>107</v>
      </c>
      <c r="AM265" s="23" t="str">
        <f t="shared" si="155"/>
        <v>No</v>
      </c>
      <c r="AN265" s="23" t="s">
        <v>106</v>
      </c>
      <c r="AO265" s="23" t="s">
        <v>107</v>
      </c>
      <c r="AP265" s="23" t="s">
        <v>106</v>
      </c>
      <c r="AQ265" s="23" t="s">
        <v>107</v>
      </c>
      <c r="AR265" s="23" t="s">
        <v>107</v>
      </c>
      <c r="AS265" s="23" t="s">
        <v>107</v>
      </c>
      <c r="AT265" s="23" t="s">
        <v>107</v>
      </c>
      <c r="AU265" s="24" t="s">
        <v>108</v>
      </c>
      <c r="AV265" s="25" t="s">
        <v>107</v>
      </c>
      <c r="AW265" s="23" t="s">
        <v>107</v>
      </c>
      <c r="AX265" s="23" t="str">
        <f t="shared" si="156"/>
        <v>No</v>
      </c>
      <c r="AY265" s="23" t="str">
        <f t="shared" si="157"/>
        <v>No</v>
      </c>
      <c r="AZ265" s="24" t="s">
        <v>107</v>
      </c>
      <c r="BA265" s="23" t="s">
        <v>107</v>
      </c>
      <c r="BB265" s="23" t="s">
        <v>107</v>
      </c>
      <c r="BC265" s="23" t="s">
        <v>107</v>
      </c>
      <c r="BD265" s="23" t="s">
        <v>107</v>
      </c>
      <c r="BE265" s="23" t="s">
        <v>107</v>
      </c>
    </row>
    <row r="266" spans="1:57" x14ac:dyDescent="0.35">
      <c r="A266" s="110" t="s">
        <v>214</v>
      </c>
      <c r="C266" s="23" t="s">
        <v>106</v>
      </c>
      <c r="D266" s="23" t="s">
        <v>106</v>
      </c>
      <c r="E266" s="23" t="s">
        <v>106</v>
      </c>
      <c r="F266" s="23" t="s">
        <v>106</v>
      </c>
      <c r="G266" s="24" t="s">
        <v>106</v>
      </c>
      <c r="H266" s="25" t="s">
        <v>107</v>
      </c>
      <c r="I266" s="23" t="s">
        <v>106</v>
      </c>
      <c r="J266" s="24" t="s">
        <v>106</v>
      </c>
      <c r="K266" s="25" t="s">
        <v>107</v>
      </c>
      <c r="L266" s="23" t="s">
        <v>106</v>
      </c>
      <c r="M266" s="24" t="s">
        <v>106</v>
      </c>
      <c r="N266" s="26" t="s">
        <v>106</v>
      </c>
      <c r="O266" s="26" t="s">
        <v>106</v>
      </c>
      <c r="P266" s="24" t="s">
        <v>106</v>
      </c>
      <c r="Q266" s="25" t="s">
        <v>107</v>
      </c>
      <c r="R266" s="24" t="s">
        <v>106</v>
      </c>
      <c r="S266" s="25" t="s">
        <v>107</v>
      </c>
      <c r="T266" s="23" t="s">
        <v>106</v>
      </c>
      <c r="U266" s="23" t="s">
        <v>106</v>
      </c>
      <c r="V266" s="23" t="s">
        <v>106</v>
      </c>
      <c r="W266" s="23" t="s">
        <v>106</v>
      </c>
      <c r="X266" s="23" t="s">
        <v>106</v>
      </c>
      <c r="Y266" s="23" t="s">
        <v>107</v>
      </c>
      <c r="Z266" s="23" t="s">
        <v>107</v>
      </c>
      <c r="AA266" s="23" t="s">
        <v>106</v>
      </c>
      <c r="AB266" s="23" t="s">
        <v>106</v>
      </c>
      <c r="AC266" s="23" t="s">
        <v>106</v>
      </c>
      <c r="AD266" s="23" t="s">
        <v>107</v>
      </c>
      <c r="AE266" s="23" t="s">
        <v>106</v>
      </c>
      <c r="AF266" s="23" t="s">
        <v>107</v>
      </c>
      <c r="AG266" s="23" t="s">
        <v>107</v>
      </c>
      <c r="AH266" s="23" t="s">
        <v>107</v>
      </c>
      <c r="AI266" s="23" t="str">
        <f t="shared" si="154"/>
        <v>No</v>
      </c>
      <c r="AJ266" s="23" t="s">
        <v>155</v>
      </c>
      <c r="AK266" s="23" t="s">
        <v>106</v>
      </c>
      <c r="AL266" s="23" t="s">
        <v>107</v>
      </c>
      <c r="AM266" s="23" t="str">
        <f t="shared" si="155"/>
        <v>No</v>
      </c>
      <c r="AN266" s="23" t="s">
        <v>106</v>
      </c>
      <c r="AO266" s="23" t="s">
        <v>106</v>
      </c>
      <c r="AP266" s="23" t="s">
        <v>106</v>
      </c>
      <c r="AQ266" s="23" t="s">
        <v>107</v>
      </c>
      <c r="AR266" s="23" t="s">
        <v>107</v>
      </c>
      <c r="AS266" s="23" t="s">
        <v>106</v>
      </c>
      <c r="AT266" s="23" t="s">
        <v>106</v>
      </c>
      <c r="AU266" s="24" t="s">
        <v>108</v>
      </c>
      <c r="AV266" s="25" t="s">
        <v>107</v>
      </c>
      <c r="AW266" s="23" t="s">
        <v>107</v>
      </c>
      <c r="AX266" s="23" t="str">
        <f t="shared" si="156"/>
        <v>Yes</v>
      </c>
      <c r="AY266" s="23" t="str">
        <f t="shared" si="157"/>
        <v>Yes</v>
      </c>
      <c r="AZ266" s="24" t="s">
        <v>107</v>
      </c>
      <c r="BA266" s="23" t="s">
        <v>106</v>
      </c>
      <c r="BB266" s="23" t="s">
        <v>107</v>
      </c>
      <c r="BC266" s="23" t="s">
        <v>106</v>
      </c>
      <c r="BD266" s="23" t="s">
        <v>107</v>
      </c>
      <c r="BE266" s="23" t="s">
        <v>107</v>
      </c>
    </row>
    <row r="267" spans="1:57" x14ac:dyDescent="0.35">
      <c r="A267" s="110" t="s">
        <v>215</v>
      </c>
      <c r="C267" s="23" t="s">
        <v>107</v>
      </c>
      <c r="D267" s="23" t="s">
        <v>107</v>
      </c>
      <c r="E267" s="64" t="s">
        <v>106</v>
      </c>
      <c r="F267" s="23" t="s">
        <v>107</v>
      </c>
      <c r="G267" s="24" t="s">
        <v>106</v>
      </c>
      <c r="H267" s="25" t="s">
        <v>107</v>
      </c>
      <c r="I267" s="23" t="s">
        <v>106</v>
      </c>
      <c r="J267" s="24" t="s">
        <v>107</v>
      </c>
      <c r="K267" s="25" t="s">
        <v>107</v>
      </c>
      <c r="L267" s="23" t="s">
        <v>107</v>
      </c>
      <c r="M267" s="24" t="s">
        <v>107</v>
      </c>
      <c r="N267" s="26" t="s">
        <v>107</v>
      </c>
      <c r="O267" s="26" t="s">
        <v>107</v>
      </c>
      <c r="P267" s="24" t="s">
        <v>107</v>
      </c>
      <c r="Q267" s="25" t="s">
        <v>107</v>
      </c>
      <c r="R267" s="24" t="s">
        <v>106</v>
      </c>
      <c r="S267" s="25" t="s">
        <v>107</v>
      </c>
      <c r="T267" s="23" t="s">
        <v>106</v>
      </c>
      <c r="U267" s="23" t="s">
        <v>107</v>
      </c>
      <c r="V267" s="23" t="s">
        <v>107</v>
      </c>
      <c r="W267" s="23" t="s">
        <v>107</v>
      </c>
      <c r="X267" s="23" t="s">
        <v>107</v>
      </c>
      <c r="Y267" s="23" t="s">
        <v>107</v>
      </c>
      <c r="Z267" s="23" t="s">
        <v>107</v>
      </c>
      <c r="AA267" s="23" t="s">
        <v>107</v>
      </c>
      <c r="AB267" s="23" t="s">
        <v>107</v>
      </c>
      <c r="AC267" s="23" t="s">
        <v>107</v>
      </c>
      <c r="AD267" s="23" t="s">
        <v>107</v>
      </c>
      <c r="AE267" s="23" t="s">
        <v>107</v>
      </c>
      <c r="AF267" s="23" t="s">
        <v>107</v>
      </c>
      <c r="AG267" s="23" t="s">
        <v>107</v>
      </c>
      <c r="AH267" s="23" t="s">
        <v>107</v>
      </c>
      <c r="AI267" s="23" t="str">
        <f t="shared" si="154"/>
        <v>No</v>
      </c>
      <c r="AJ267" s="23" t="s">
        <v>107</v>
      </c>
      <c r="AK267" s="23" t="s">
        <v>107</v>
      </c>
      <c r="AL267" s="23" t="s">
        <v>107</v>
      </c>
      <c r="AM267" s="23" t="str">
        <f t="shared" si="155"/>
        <v>No</v>
      </c>
      <c r="AN267" s="23" t="s">
        <v>106</v>
      </c>
      <c r="AO267" s="23" t="s">
        <v>107</v>
      </c>
      <c r="AP267" s="23" t="s">
        <v>106</v>
      </c>
      <c r="AQ267" s="23" t="s">
        <v>107</v>
      </c>
      <c r="AR267" s="23" t="s">
        <v>107</v>
      </c>
      <c r="AS267" s="23" t="s">
        <v>107</v>
      </c>
      <c r="AT267" s="23" t="s">
        <v>106</v>
      </c>
      <c r="AU267" s="24" t="s">
        <v>108</v>
      </c>
      <c r="AV267" s="25" t="s">
        <v>107</v>
      </c>
      <c r="AW267" s="23" t="s">
        <v>107</v>
      </c>
      <c r="AX267" s="23" t="str">
        <f t="shared" si="156"/>
        <v>Yes</v>
      </c>
      <c r="AY267" s="23" t="str">
        <f t="shared" si="157"/>
        <v>Yes</v>
      </c>
      <c r="AZ267" s="24" t="s">
        <v>107</v>
      </c>
      <c r="BA267" s="23" t="s">
        <v>107</v>
      </c>
      <c r="BB267" s="23" t="s">
        <v>107</v>
      </c>
      <c r="BC267" s="23" t="s">
        <v>107</v>
      </c>
      <c r="BD267" s="23" t="s">
        <v>107</v>
      </c>
      <c r="BE267" s="23" t="s">
        <v>107</v>
      </c>
    </row>
    <row r="268" spans="1:57" x14ac:dyDescent="0.35">
      <c r="A268" s="110" t="s">
        <v>216</v>
      </c>
      <c r="C268" s="23" t="s">
        <v>106</v>
      </c>
      <c r="D268" s="23" t="s">
        <v>106</v>
      </c>
      <c r="E268" s="23" t="s">
        <v>106</v>
      </c>
      <c r="F268" s="23" t="s">
        <v>106</v>
      </c>
      <c r="G268" s="24" t="s">
        <v>106</v>
      </c>
      <c r="H268" s="25" t="s">
        <v>107</v>
      </c>
      <c r="I268" s="23" t="s">
        <v>106</v>
      </c>
      <c r="J268" s="24" t="s">
        <v>107</v>
      </c>
      <c r="K268" s="25" t="s">
        <v>107</v>
      </c>
      <c r="L268" s="23" t="s">
        <v>106</v>
      </c>
      <c r="M268" s="24" t="s">
        <v>106</v>
      </c>
      <c r="N268" s="26" t="s">
        <v>106</v>
      </c>
      <c r="O268" s="26" t="s">
        <v>106</v>
      </c>
      <c r="P268" s="24" t="s">
        <v>106</v>
      </c>
      <c r="Q268" s="25" t="s">
        <v>107</v>
      </c>
      <c r="R268" s="24" t="s">
        <v>107</v>
      </c>
      <c r="S268" s="25" t="s">
        <v>107</v>
      </c>
      <c r="T268" s="23" t="s">
        <v>106</v>
      </c>
      <c r="U268" s="23" t="s">
        <v>106</v>
      </c>
      <c r="V268" s="23" t="s">
        <v>106</v>
      </c>
      <c r="W268" s="23" t="s">
        <v>106</v>
      </c>
      <c r="X268" s="23" t="s">
        <v>107</v>
      </c>
      <c r="Y268" s="23" t="s">
        <v>107</v>
      </c>
      <c r="Z268" s="23" t="s">
        <v>107</v>
      </c>
      <c r="AA268" s="23" t="s">
        <v>106</v>
      </c>
      <c r="AB268" s="23" t="s">
        <v>106</v>
      </c>
      <c r="AC268" s="23" t="s">
        <v>106</v>
      </c>
      <c r="AD268" s="23" t="s">
        <v>107</v>
      </c>
      <c r="AE268" s="23" t="s">
        <v>106</v>
      </c>
      <c r="AF268" s="23" t="s">
        <v>107</v>
      </c>
      <c r="AG268" s="23" t="s">
        <v>107</v>
      </c>
      <c r="AH268" s="23" t="s">
        <v>106</v>
      </c>
      <c r="AI268" s="23" t="str">
        <f t="shared" si="154"/>
        <v>Yes</v>
      </c>
      <c r="AJ268" s="23" t="s">
        <v>106</v>
      </c>
      <c r="AK268" s="23" t="s">
        <v>106</v>
      </c>
      <c r="AL268" s="23" t="s">
        <v>107</v>
      </c>
      <c r="AM268" s="23" t="str">
        <f t="shared" si="155"/>
        <v>No</v>
      </c>
      <c r="AN268" s="23" t="s">
        <v>106</v>
      </c>
      <c r="AO268" s="23" t="s">
        <v>106</v>
      </c>
      <c r="AP268" s="23" t="s">
        <v>106</v>
      </c>
      <c r="AQ268" s="23" t="s">
        <v>107</v>
      </c>
      <c r="AR268" s="23" t="s">
        <v>107</v>
      </c>
      <c r="AS268" s="23" t="s">
        <v>106</v>
      </c>
      <c r="AT268" s="23" t="s">
        <v>106</v>
      </c>
      <c r="AU268" s="24" t="s">
        <v>108</v>
      </c>
      <c r="AV268" s="25" t="s">
        <v>107</v>
      </c>
      <c r="AW268" s="23" t="s">
        <v>107</v>
      </c>
      <c r="AX268" s="23" t="str">
        <f t="shared" si="156"/>
        <v>Yes</v>
      </c>
      <c r="AY268" s="23" t="str">
        <f t="shared" si="157"/>
        <v>Yes</v>
      </c>
      <c r="AZ268" s="24" t="s">
        <v>107</v>
      </c>
      <c r="BA268" s="23" t="s">
        <v>106</v>
      </c>
      <c r="BB268" s="23" t="s">
        <v>106</v>
      </c>
      <c r="BC268" s="23" t="s">
        <v>106</v>
      </c>
      <c r="BD268" s="23" t="s">
        <v>107</v>
      </c>
      <c r="BE268" s="23" t="s">
        <v>107</v>
      </c>
    </row>
    <row r="269" spans="1:57" x14ac:dyDescent="0.35">
      <c r="A269" s="110" t="s">
        <v>217</v>
      </c>
      <c r="C269" s="23" t="s">
        <v>106</v>
      </c>
      <c r="D269" s="23" t="s">
        <v>106</v>
      </c>
      <c r="E269" s="23" t="s">
        <v>106</v>
      </c>
      <c r="F269" s="23" t="s">
        <v>106</v>
      </c>
      <c r="G269" s="24" t="s">
        <v>106</v>
      </c>
      <c r="H269" s="25" t="s">
        <v>107</v>
      </c>
      <c r="I269" s="23" t="s">
        <v>106</v>
      </c>
      <c r="J269" s="24" t="s">
        <v>106</v>
      </c>
      <c r="K269" s="25" t="s">
        <v>107</v>
      </c>
      <c r="L269" s="23" t="s">
        <v>106</v>
      </c>
      <c r="M269" s="24" t="s">
        <v>106</v>
      </c>
      <c r="N269" s="26" t="s">
        <v>106</v>
      </c>
      <c r="O269" s="26" t="s">
        <v>106</v>
      </c>
      <c r="P269" s="24" t="s">
        <v>106</v>
      </c>
      <c r="Q269" s="25" t="s">
        <v>107</v>
      </c>
      <c r="R269" s="24" t="s">
        <v>106</v>
      </c>
      <c r="S269" s="25" t="s">
        <v>107</v>
      </c>
      <c r="T269" s="23" t="s">
        <v>106</v>
      </c>
      <c r="U269" s="23" t="s">
        <v>106</v>
      </c>
      <c r="V269" s="23" t="s">
        <v>106</v>
      </c>
      <c r="W269" s="23" t="s">
        <v>106</v>
      </c>
      <c r="X269" s="23" t="s">
        <v>107</v>
      </c>
      <c r="Y269" s="23" t="s">
        <v>107</v>
      </c>
      <c r="Z269" s="23" t="s">
        <v>107</v>
      </c>
      <c r="AA269" s="23" t="s">
        <v>106</v>
      </c>
      <c r="AB269" s="23" t="s">
        <v>106</v>
      </c>
      <c r="AC269" s="23" t="s">
        <v>106</v>
      </c>
      <c r="AD269" s="23" t="s">
        <v>106</v>
      </c>
      <c r="AE269" s="23" t="s">
        <v>106</v>
      </c>
      <c r="AF269" s="23" t="s">
        <v>107</v>
      </c>
      <c r="AG269" s="23" t="s">
        <v>107</v>
      </c>
      <c r="AH269" s="23" t="s">
        <v>106</v>
      </c>
      <c r="AI269" s="23" t="str">
        <f t="shared" si="154"/>
        <v>Yes</v>
      </c>
      <c r="AJ269" s="23" t="s">
        <v>106</v>
      </c>
      <c r="AK269" s="23" t="s">
        <v>106</v>
      </c>
      <c r="AL269" s="23" t="s">
        <v>107</v>
      </c>
      <c r="AM269" s="23" t="str">
        <f t="shared" si="155"/>
        <v>No</v>
      </c>
      <c r="AN269" s="23" t="s">
        <v>106</v>
      </c>
      <c r="AO269" s="23" t="s">
        <v>106</v>
      </c>
      <c r="AP269" s="23" t="s">
        <v>106</v>
      </c>
      <c r="AQ269" s="23" t="s">
        <v>107</v>
      </c>
      <c r="AR269" s="23" t="s">
        <v>106</v>
      </c>
      <c r="AS269" s="23" t="s">
        <v>106</v>
      </c>
      <c r="AT269" s="23" t="s">
        <v>106</v>
      </c>
      <c r="AU269" s="24" t="s">
        <v>108</v>
      </c>
      <c r="AV269" s="25" t="s">
        <v>107</v>
      </c>
      <c r="AW269" s="23" t="s">
        <v>107</v>
      </c>
      <c r="AX269" s="23" t="str">
        <f t="shared" si="156"/>
        <v>Yes</v>
      </c>
      <c r="AY269" s="23" t="str">
        <f t="shared" si="157"/>
        <v>Yes</v>
      </c>
      <c r="AZ269" s="24" t="s">
        <v>107</v>
      </c>
      <c r="BA269" s="23" t="s">
        <v>106</v>
      </c>
      <c r="BB269" s="23" t="s">
        <v>106</v>
      </c>
      <c r="BC269" s="23" t="s">
        <v>106</v>
      </c>
      <c r="BD269" s="23" t="s">
        <v>107</v>
      </c>
      <c r="BE269" s="23" t="s">
        <v>107</v>
      </c>
    </row>
    <row r="270" spans="1:57" x14ac:dyDescent="0.35">
      <c r="A270" s="110" t="s">
        <v>218</v>
      </c>
      <c r="C270" s="23" t="s">
        <v>107</v>
      </c>
      <c r="D270" s="23" t="s">
        <v>107</v>
      </c>
      <c r="E270" s="23" t="s">
        <v>106</v>
      </c>
      <c r="F270" s="23" t="s">
        <v>106</v>
      </c>
      <c r="G270" s="24" t="s">
        <v>106</v>
      </c>
      <c r="H270" s="25" t="s">
        <v>107</v>
      </c>
      <c r="I270" s="23" t="s">
        <v>106</v>
      </c>
      <c r="J270" s="24" t="s">
        <v>107</v>
      </c>
      <c r="K270" s="25" t="s">
        <v>107</v>
      </c>
      <c r="L270" s="23" t="s">
        <v>106</v>
      </c>
      <c r="M270" s="24" t="s">
        <v>106</v>
      </c>
      <c r="N270" s="26" t="s">
        <v>106</v>
      </c>
      <c r="O270" s="26" t="s">
        <v>106</v>
      </c>
      <c r="P270" s="24" t="s">
        <v>106</v>
      </c>
      <c r="Q270" s="25" t="s">
        <v>107</v>
      </c>
      <c r="R270" s="24" t="s">
        <v>107</v>
      </c>
      <c r="S270" s="25" t="s">
        <v>107</v>
      </c>
      <c r="T270" s="23" t="s">
        <v>106</v>
      </c>
      <c r="U270" s="23" t="s">
        <v>107</v>
      </c>
      <c r="V270" s="23" t="s">
        <v>106</v>
      </c>
      <c r="W270" s="23" t="s">
        <v>107</v>
      </c>
      <c r="X270" s="23" t="s">
        <v>107</v>
      </c>
      <c r="Y270" s="23" t="s">
        <v>107</v>
      </c>
      <c r="Z270" s="23" t="s">
        <v>107</v>
      </c>
      <c r="AA270" s="23" t="s">
        <v>107</v>
      </c>
      <c r="AB270" s="23" t="s">
        <v>106</v>
      </c>
      <c r="AC270" s="23" t="s">
        <v>107</v>
      </c>
      <c r="AD270" s="23" t="s">
        <v>107</v>
      </c>
      <c r="AE270" s="23" t="s">
        <v>107</v>
      </c>
      <c r="AF270" s="23" t="s">
        <v>106</v>
      </c>
      <c r="AG270" s="23" t="s">
        <v>106</v>
      </c>
      <c r="AH270" s="23" t="s">
        <v>106</v>
      </c>
      <c r="AI270" s="23" t="str">
        <f t="shared" si="154"/>
        <v>Yes</v>
      </c>
      <c r="AJ270" s="23" t="s">
        <v>106</v>
      </c>
      <c r="AK270" s="23" t="s">
        <v>106</v>
      </c>
      <c r="AL270" s="23" t="s">
        <v>107</v>
      </c>
      <c r="AM270" s="23" t="str">
        <f t="shared" si="155"/>
        <v>Yes</v>
      </c>
      <c r="AN270" s="23" t="s">
        <v>106</v>
      </c>
      <c r="AO270" s="23" t="s">
        <v>106</v>
      </c>
      <c r="AP270" s="23" t="s">
        <v>107</v>
      </c>
      <c r="AQ270" s="23" t="s">
        <v>107</v>
      </c>
      <c r="AR270" s="23" t="s">
        <v>107</v>
      </c>
      <c r="AS270" s="23" t="s">
        <v>107</v>
      </c>
      <c r="AT270" s="23" t="s">
        <v>107</v>
      </c>
      <c r="AU270" s="24" t="s">
        <v>108</v>
      </c>
      <c r="AV270" s="25" t="s">
        <v>107</v>
      </c>
      <c r="AW270" s="23" t="s">
        <v>107</v>
      </c>
      <c r="AX270" s="23" t="str">
        <f t="shared" si="156"/>
        <v>No</v>
      </c>
      <c r="AY270" s="23" t="str">
        <f t="shared" si="157"/>
        <v>No</v>
      </c>
      <c r="AZ270" s="24" t="s">
        <v>107</v>
      </c>
      <c r="BA270" s="23" t="s">
        <v>106</v>
      </c>
      <c r="BB270" s="23" t="s">
        <v>107</v>
      </c>
      <c r="BC270" s="23" t="s">
        <v>106</v>
      </c>
      <c r="BD270" s="23" t="s">
        <v>107</v>
      </c>
      <c r="BE270" s="23" t="s">
        <v>107</v>
      </c>
    </row>
    <row r="271" spans="1:57" x14ac:dyDescent="0.35">
      <c r="A271" s="110" t="s">
        <v>219</v>
      </c>
      <c r="C271" s="23" t="s">
        <v>107</v>
      </c>
      <c r="D271" s="23" t="s">
        <v>106</v>
      </c>
      <c r="E271" s="23" t="s">
        <v>106</v>
      </c>
      <c r="F271" s="23" t="s">
        <v>106</v>
      </c>
      <c r="G271" s="24" t="s">
        <v>106</v>
      </c>
      <c r="H271" s="25" t="s">
        <v>107</v>
      </c>
      <c r="I271" s="23" t="s">
        <v>106</v>
      </c>
      <c r="J271" s="24" t="s">
        <v>107</v>
      </c>
      <c r="K271" s="25" t="s">
        <v>107</v>
      </c>
      <c r="L271" s="23" t="s">
        <v>106</v>
      </c>
      <c r="M271" s="24" t="s">
        <v>106</v>
      </c>
      <c r="N271" s="26" t="s">
        <v>106</v>
      </c>
      <c r="O271" s="26" t="s">
        <v>106</v>
      </c>
      <c r="P271" s="24" t="s">
        <v>106</v>
      </c>
      <c r="Q271" s="25" t="s">
        <v>107</v>
      </c>
      <c r="R271" s="24" t="s">
        <v>107</v>
      </c>
      <c r="S271" s="25" t="s">
        <v>107</v>
      </c>
      <c r="T271" s="23" t="s">
        <v>106</v>
      </c>
      <c r="U271" s="23" t="s">
        <v>107</v>
      </c>
      <c r="V271" s="23" t="s">
        <v>106</v>
      </c>
      <c r="W271" s="23" t="s">
        <v>107</v>
      </c>
      <c r="X271" s="23" t="s">
        <v>107</v>
      </c>
      <c r="Y271" s="23" t="s">
        <v>107</v>
      </c>
      <c r="Z271" s="23" t="s">
        <v>107</v>
      </c>
      <c r="AA271" s="23" t="s">
        <v>107</v>
      </c>
      <c r="AB271" s="23" t="s">
        <v>106</v>
      </c>
      <c r="AC271" s="23" t="s">
        <v>107</v>
      </c>
      <c r="AD271" s="23" t="s">
        <v>107</v>
      </c>
      <c r="AE271" s="23" t="s">
        <v>107</v>
      </c>
      <c r="AF271" s="23" t="s">
        <v>107</v>
      </c>
      <c r="AG271" s="23" t="s">
        <v>107</v>
      </c>
      <c r="AH271" s="23" t="s">
        <v>106</v>
      </c>
      <c r="AI271" s="23" t="str">
        <f t="shared" si="154"/>
        <v>Yes</v>
      </c>
      <c r="AJ271" s="23" t="s">
        <v>106</v>
      </c>
      <c r="AK271" s="23" t="s">
        <v>106</v>
      </c>
      <c r="AL271" s="23" t="s">
        <v>107</v>
      </c>
      <c r="AM271" s="23" t="str">
        <f t="shared" si="155"/>
        <v>No</v>
      </c>
      <c r="AN271" s="23" t="s">
        <v>107</v>
      </c>
      <c r="AO271" s="23" t="s">
        <v>106</v>
      </c>
      <c r="AP271" s="23" t="s">
        <v>107</v>
      </c>
      <c r="AQ271" s="23" t="s">
        <v>107</v>
      </c>
      <c r="AR271" s="23" t="s">
        <v>107</v>
      </c>
      <c r="AS271" s="23" t="s">
        <v>107</v>
      </c>
      <c r="AT271" s="23" t="s">
        <v>107</v>
      </c>
      <c r="AU271" s="24" t="s">
        <v>108</v>
      </c>
      <c r="AV271" s="25" t="s">
        <v>107</v>
      </c>
      <c r="AW271" s="23" t="s">
        <v>107</v>
      </c>
      <c r="AX271" s="23" t="str">
        <f t="shared" si="156"/>
        <v>No</v>
      </c>
      <c r="AY271" s="23" t="str">
        <f t="shared" si="157"/>
        <v>No</v>
      </c>
      <c r="AZ271" s="24" t="s">
        <v>107</v>
      </c>
      <c r="BA271" s="23" t="s">
        <v>106</v>
      </c>
      <c r="BB271" s="23" t="s">
        <v>107</v>
      </c>
      <c r="BC271" s="23" t="s">
        <v>106</v>
      </c>
      <c r="BD271" s="23" t="s">
        <v>107</v>
      </c>
      <c r="BE271" s="23" t="s">
        <v>107</v>
      </c>
    </row>
    <row r="272" spans="1:57" x14ac:dyDescent="0.35">
      <c r="A272" s="110" t="s">
        <v>220</v>
      </c>
      <c r="C272" s="23" t="s">
        <v>106</v>
      </c>
      <c r="D272" s="23" t="s">
        <v>106</v>
      </c>
      <c r="E272" s="23" t="s">
        <v>106</v>
      </c>
      <c r="F272" s="23" t="s">
        <v>106</v>
      </c>
      <c r="G272" s="24" t="s">
        <v>106</v>
      </c>
      <c r="H272" s="25" t="s">
        <v>107</v>
      </c>
      <c r="I272" s="23" t="s">
        <v>106</v>
      </c>
      <c r="J272" s="24" t="s">
        <v>106</v>
      </c>
      <c r="K272" s="25" t="s">
        <v>107</v>
      </c>
      <c r="L272" s="23" t="s">
        <v>106</v>
      </c>
      <c r="M272" s="24" t="s">
        <v>106</v>
      </c>
      <c r="N272" s="26" t="s">
        <v>106</v>
      </c>
      <c r="O272" s="26" t="s">
        <v>106</v>
      </c>
      <c r="P272" s="24" t="s">
        <v>106</v>
      </c>
      <c r="Q272" s="25" t="s">
        <v>107</v>
      </c>
      <c r="R272" s="24" t="s">
        <v>106</v>
      </c>
      <c r="S272" s="25" t="s">
        <v>107</v>
      </c>
      <c r="T272" s="23" t="s">
        <v>106</v>
      </c>
      <c r="U272" s="23" t="s">
        <v>106</v>
      </c>
      <c r="V272" s="23" t="s">
        <v>106</v>
      </c>
      <c r="W272" s="23" t="s">
        <v>106</v>
      </c>
      <c r="X272" s="23" t="s">
        <v>107</v>
      </c>
      <c r="Y272" s="23" t="s">
        <v>107</v>
      </c>
      <c r="Z272" s="23" t="s">
        <v>107</v>
      </c>
      <c r="AA272" s="23" t="s">
        <v>106</v>
      </c>
      <c r="AB272" s="23" t="s">
        <v>106</v>
      </c>
      <c r="AC272" s="23" t="s">
        <v>106</v>
      </c>
      <c r="AD272" s="23" t="s">
        <v>106</v>
      </c>
      <c r="AE272" s="23" t="s">
        <v>106</v>
      </c>
      <c r="AF272" s="23" t="s">
        <v>106</v>
      </c>
      <c r="AG272" s="23" t="s">
        <v>106</v>
      </c>
      <c r="AH272" s="23" t="s">
        <v>106</v>
      </c>
      <c r="AI272" s="23" t="str">
        <f t="shared" si="154"/>
        <v>Yes</v>
      </c>
      <c r="AJ272" s="23" t="s">
        <v>106</v>
      </c>
      <c r="AK272" s="23" t="s">
        <v>106</v>
      </c>
      <c r="AL272" s="23" t="s">
        <v>106</v>
      </c>
      <c r="AM272" s="23" t="str">
        <f t="shared" si="155"/>
        <v>Yes</v>
      </c>
      <c r="AN272" s="23" t="s">
        <v>106</v>
      </c>
      <c r="AO272" s="23" t="s">
        <v>106</v>
      </c>
      <c r="AP272" s="23" t="s">
        <v>106</v>
      </c>
      <c r="AQ272" s="23" t="s">
        <v>106</v>
      </c>
      <c r="AR272" s="23" t="s">
        <v>106</v>
      </c>
      <c r="AS272" s="23" t="s">
        <v>106</v>
      </c>
      <c r="AT272" s="23" t="s">
        <v>106</v>
      </c>
      <c r="AU272" s="24" t="s">
        <v>108</v>
      </c>
      <c r="AV272" s="25" t="s">
        <v>107</v>
      </c>
      <c r="AW272" s="23" t="s">
        <v>107</v>
      </c>
      <c r="AX272" s="23" t="str">
        <f t="shared" si="156"/>
        <v>Yes</v>
      </c>
      <c r="AY272" s="23" t="str">
        <f t="shared" si="157"/>
        <v>Yes</v>
      </c>
      <c r="AZ272" s="24" t="s">
        <v>107</v>
      </c>
      <c r="BA272" s="23" t="s">
        <v>106</v>
      </c>
      <c r="BB272" s="23" t="s">
        <v>106</v>
      </c>
      <c r="BC272" s="23" t="s">
        <v>106</v>
      </c>
      <c r="BD272" s="23" t="s">
        <v>107</v>
      </c>
      <c r="BE272" s="23" t="s">
        <v>107</v>
      </c>
    </row>
    <row r="273" spans="1:57" x14ac:dyDescent="0.35">
      <c r="A273" s="110" t="s">
        <v>221</v>
      </c>
      <c r="C273" s="23" t="s">
        <v>106</v>
      </c>
      <c r="D273" s="23" t="s">
        <v>106</v>
      </c>
      <c r="E273" s="23" t="s">
        <v>106</v>
      </c>
      <c r="F273" s="23" t="s">
        <v>106</v>
      </c>
      <c r="G273" s="24" t="s">
        <v>106</v>
      </c>
      <c r="H273" s="25" t="s">
        <v>107</v>
      </c>
      <c r="I273" s="23" t="s">
        <v>106</v>
      </c>
      <c r="J273" s="24" t="s">
        <v>106</v>
      </c>
      <c r="K273" s="25" t="s">
        <v>107</v>
      </c>
      <c r="L273" s="23" t="s">
        <v>106</v>
      </c>
      <c r="M273" s="24" t="s">
        <v>106</v>
      </c>
      <c r="N273" s="26" t="s">
        <v>106</v>
      </c>
      <c r="O273" s="26" t="s">
        <v>106</v>
      </c>
      <c r="P273" s="24" t="s">
        <v>106</v>
      </c>
      <c r="Q273" s="25" t="s">
        <v>107</v>
      </c>
      <c r="R273" s="24" t="s">
        <v>106</v>
      </c>
      <c r="S273" s="25" t="s">
        <v>107</v>
      </c>
      <c r="T273" s="23" t="s">
        <v>106</v>
      </c>
      <c r="U273" s="23" t="s">
        <v>106</v>
      </c>
      <c r="V273" s="23" t="s">
        <v>106</v>
      </c>
      <c r="W273" s="23" t="s">
        <v>106</v>
      </c>
      <c r="X273" s="23" t="s">
        <v>107</v>
      </c>
      <c r="Y273" s="23" t="s">
        <v>107</v>
      </c>
      <c r="Z273" s="23" t="s">
        <v>107</v>
      </c>
      <c r="AA273" s="23" t="s">
        <v>106</v>
      </c>
      <c r="AB273" s="23" t="s">
        <v>106</v>
      </c>
      <c r="AC273" s="23" t="s">
        <v>106</v>
      </c>
      <c r="AD273" s="23" t="s">
        <v>106</v>
      </c>
      <c r="AE273" s="23" t="s">
        <v>107</v>
      </c>
      <c r="AF273" s="23" t="s">
        <v>106</v>
      </c>
      <c r="AG273" s="23" t="s">
        <v>106</v>
      </c>
      <c r="AH273" s="23" t="s">
        <v>106</v>
      </c>
      <c r="AI273" s="23" t="str">
        <f t="shared" si="154"/>
        <v>Yes</v>
      </c>
      <c r="AJ273" s="23" t="s">
        <v>106</v>
      </c>
      <c r="AK273" s="23" t="s">
        <v>106</v>
      </c>
      <c r="AL273" s="23" t="s">
        <v>107</v>
      </c>
      <c r="AM273" s="23" t="str">
        <f t="shared" si="155"/>
        <v>Yes</v>
      </c>
      <c r="AN273" s="23" t="s">
        <v>106</v>
      </c>
      <c r="AO273" s="23" t="s">
        <v>106</v>
      </c>
      <c r="AP273" s="23" t="s">
        <v>106</v>
      </c>
      <c r="AQ273" s="23" t="s">
        <v>107</v>
      </c>
      <c r="AR273" s="23" t="s">
        <v>106</v>
      </c>
      <c r="AS273" s="23" t="s">
        <v>106</v>
      </c>
      <c r="AT273" s="23" t="s">
        <v>106</v>
      </c>
      <c r="AU273" s="24" t="s">
        <v>108</v>
      </c>
      <c r="AV273" s="25" t="s">
        <v>107</v>
      </c>
      <c r="AW273" s="23" t="s">
        <v>107</v>
      </c>
      <c r="AX273" s="23" t="str">
        <f t="shared" si="156"/>
        <v>Yes</v>
      </c>
      <c r="AY273" s="23" t="str">
        <f t="shared" si="157"/>
        <v>Yes</v>
      </c>
      <c r="AZ273" s="24" t="s">
        <v>107</v>
      </c>
      <c r="BA273" s="23" t="s">
        <v>106</v>
      </c>
      <c r="BB273" s="23" t="s">
        <v>106</v>
      </c>
      <c r="BC273" s="23" t="s">
        <v>106</v>
      </c>
      <c r="BD273" s="23" t="s">
        <v>107</v>
      </c>
      <c r="BE273" s="23" t="s">
        <v>107</v>
      </c>
    </row>
    <row r="274" spans="1:57" x14ac:dyDescent="0.35">
      <c r="A274" s="110" t="s">
        <v>222</v>
      </c>
      <c r="C274" s="23" t="s">
        <v>106</v>
      </c>
      <c r="D274" s="23" t="s">
        <v>106</v>
      </c>
      <c r="E274" s="23" t="s">
        <v>106</v>
      </c>
      <c r="F274" s="23" t="s">
        <v>106</v>
      </c>
      <c r="G274" s="24" t="s">
        <v>106</v>
      </c>
      <c r="H274" s="25" t="s">
        <v>107</v>
      </c>
      <c r="I274" s="23" t="s">
        <v>106</v>
      </c>
      <c r="J274" s="24" t="s">
        <v>106</v>
      </c>
      <c r="K274" s="25" t="s">
        <v>107</v>
      </c>
      <c r="L274" s="23" t="s">
        <v>106</v>
      </c>
      <c r="M274" s="24" t="s">
        <v>106</v>
      </c>
      <c r="N274" s="26" t="s">
        <v>106</v>
      </c>
      <c r="O274" s="26" t="s">
        <v>106</v>
      </c>
      <c r="P274" s="24" t="s">
        <v>106</v>
      </c>
      <c r="Q274" s="25" t="s">
        <v>107</v>
      </c>
      <c r="R274" s="24" t="s">
        <v>106</v>
      </c>
      <c r="S274" s="25" t="s">
        <v>107</v>
      </c>
      <c r="T274" s="23" t="s">
        <v>106</v>
      </c>
      <c r="U274" s="23" t="s">
        <v>106</v>
      </c>
      <c r="V274" s="23" t="s">
        <v>106</v>
      </c>
      <c r="W274" s="23" t="s">
        <v>106</v>
      </c>
      <c r="X274" s="23" t="s">
        <v>107</v>
      </c>
      <c r="Y274" s="23" t="s">
        <v>107</v>
      </c>
      <c r="Z274" s="23" t="s">
        <v>107</v>
      </c>
      <c r="AA274" s="23" t="s">
        <v>106</v>
      </c>
      <c r="AB274" s="23" t="s">
        <v>106</v>
      </c>
      <c r="AC274" s="23" t="s">
        <v>106</v>
      </c>
      <c r="AD274" s="23" t="s">
        <v>106</v>
      </c>
      <c r="AE274" s="23" t="s">
        <v>107</v>
      </c>
      <c r="AF274" s="23" t="s">
        <v>106</v>
      </c>
      <c r="AG274" s="23" t="s">
        <v>106</v>
      </c>
      <c r="AH274" s="23" t="s">
        <v>106</v>
      </c>
      <c r="AI274" s="23" t="str">
        <f t="shared" si="154"/>
        <v>Yes</v>
      </c>
      <c r="AJ274" s="23" t="s">
        <v>106</v>
      </c>
      <c r="AK274" s="23" t="s">
        <v>106</v>
      </c>
      <c r="AL274" s="23" t="s">
        <v>106</v>
      </c>
      <c r="AM274" s="23" t="str">
        <f t="shared" si="155"/>
        <v>Yes</v>
      </c>
      <c r="AN274" s="23" t="s">
        <v>106</v>
      </c>
      <c r="AO274" s="23" t="s">
        <v>106</v>
      </c>
      <c r="AP274" s="23" t="s">
        <v>106</v>
      </c>
      <c r="AQ274" s="23" t="s">
        <v>107</v>
      </c>
      <c r="AR274" s="23" t="s">
        <v>106</v>
      </c>
      <c r="AS274" s="23" t="s">
        <v>106</v>
      </c>
      <c r="AT274" s="23" t="s">
        <v>106</v>
      </c>
      <c r="AU274" s="24" t="s">
        <v>108</v>
      </c>
      <c r="AV274" s="25" t="s">
        <v>107</v>
      </c>
      <c r="AW274" s="23" t="s">
        <v>107</v>
      </c>
      <c r="AX274" s="23" t="str">
        <f t="shared" si="156"/>
        <v>Yes</v>
      </c>
      <c r="AY274" s="23" t="str">
        <f t="shared" si="157"/>
        <v>Yes</v>
      </c>
      <c r="AZ274" s="24" t="s">
        <v>107</v>
      </c>
      <c r="BA274" s="23" t="s">
        <v>106</v>
      </c>
      <c r="BB274" s="23" t="s">
        <v>106</v>
      </c>
      <c r="BC274" s="23" t="s">
        <v>106</v>
      </c>
      <c r="BD274" s="23" t="s">
        <v>107</v>
      </c>
      <c r="BE274" s="23" t="s">
        <v>106</v>
      </c>
    </row>
    <row r="275" spans="1:57" x14ac:dyDescent="0.35">
      <c r="A275" s="111" t="s">
        <v>223</v>
      </c>
      <c r="C275" s="23" t="s">
        <v>106</v>
      </c>
      <c r="D275" s="23" t="s">
        <v>107</v>
      </c>
      <c r="E275" s="23" t="s">
        <v>106</v>
      </c>
      <c r="F275" s="23" t="s">
        <v>106</v>
      </c>
      <c r="G275" s="24" t="s">
        <v>107</v>
      </c>
      <c r="H275" s="25" t="s">
        <v>107</v>
      </c>
      <c r="I275" s="23" t="s">
        <v>107</v>
      </c>
      <c r="J275" s="24" t="s">
        <v>106</v>
      </c>
      <c r="K275" s="25" t="s">
        <v>107</v>
      </c>
      <c r="L275" s="23" t="s">
        <v>106</v>
      </c>
      <c r="M275" s="24" t="s">
        <v>106</v>
      </c>
      <c r="N275" s="26" t="s">
        <v>106</v>
      </c>
      <c r="O275" s="26" t="s">
        <v>106</v>
      </c>
      <c r="P275" s="24" t="s">
        <v>107</v>
      </c>
      <c r="Q275" s="25" t="s">
        <v>107</v>
      </c>
      <c r="R275" s="24" t="s">
        <v>106</v>
      </c>
      <c r="S275" s="25" t="s">
        <v>107</v>
      </c>
      <c r="T275" s="23" t="s">
        <v>107</v>
      </c>
      <c r="U275" s="23" t="s">
        <v>107</v>
      </c>
      <c r="V275" s="23" t="s">
        <v>107</v>
      </c>
      <c r="W275" s="23" t="s">
        <v>107</v>
      </c>
      <c r="X275" s="23" t="s">
        <v>107</v>
      </c>
      <c r="Y275" s="23" t="s">
        <v>107</v>
      </c>
      <c r="Z275" s="23" t="s">
        <v>107</v>
      </c>
      <c r="AA275" s="23" t="s">
        <v>107</v>
      </c>
      <c r="AB275" s="23" t="s">
        <v>107</v>
      </c>
      <c r="AC275" s="23" t="s">
        <v>107</v>
      </c>
      <c r="AD275" s="23" t="s">
        <v>107</v>
      </c>
      <c r="AE275" s="23" t="s">
        <v>107</v>
      </c>
      <c r="AF275" s="23" t="s">
        <v>107</v>
      </c>
      <c r="AG275" s="23" t="s">
        <v>107</v>
      </c>
      <c r="AH275" s="23" t="s">
        <v>107</v>
      </c>
      <c r="AI275" s="23" t="str">
        <f t="shared" si="154"/>
        <v>No</v>
      </c>
      <c r="AJ275" s="23" t="s">
        <v>107</v>
      </c>
      <c r="AK275" s="23" t="s">
        <v>107</v>
      </c>
      <c r="AL275" s="23" t="s">
        <v>107</v>
      </c>
      <c r="AM275" s="23" t="str">
        <f t="shared" si="155"/>
        <v>No</v>
      </c>
      <c r="AN275" s="23" t="s">
        <v>106</v>
      </c>
      <c r="AO275" s="23" t="s">
        <v>107</v>
      </c>
      <c r="AP275" s="23" t="s">
        <v>107</v>
      </c>
      <c r="AQ275" s="23" t="s">
        <v>107</v>
      </c>
      <c r="AR275" s="23" t="s">
        <v>107</v>
      </c>
      <c r="AS275" s="23" t="s">
        <v>107</v>
      </c>
      <c r="AT275" s="23" t="s">
        <v>106</v>
      </c>
      <c r="AU275" s="24" t="s">
        <v>108</v>
      </c>
      <c r="AV275" s="25" t="s">
        <v>107</v>
      </c>
      <c r="AW275" s="23" t="s">
        <v>107</v>
      </c>
      <c r="AX275" s="23" t="str">
        <f t="shared" si="156"/>
        <v>Yes</v>
      </c>
      <c r="AY275" s="23" t="str">
        <f t="shared" si="157"/>
        <v>Yes</v>
      </c>
      <c r="AZ275" s="24" t="s">
        <v>107</v>
      </c>
      <c r="BA275" s="23" t="s">
        <v>107</v>
      </c>
      <c r="BB275" s="23" t="s">
        <v>107</v>
      </c>
      <c r="BC275" s="23" t="s">
        <v>107</v>
      </c>
      <c r="BD275" s="23" t="s">
        <v>107</v>
      </c>
      <c r="BE275" s="23" t="s">
        <v>107</v>
      </c>
    </row>
    <row r="276" spans="1:57" x14ac:dyDescent="0.35">
      <c r="A276" s="110" t="s">
        <v>224</v>
      </c>
      <c r="C276" s="23" t="s">
        <v>107</v>
      </c>
      <c r="D276" s="23" t="s">
        <v>106</v>
      </c>
      <c r="E276" s="23" t="s">
        <v>106</v>
      </c>
      <c r="F276" s="23" t="s">
        <v>107</v>
      </c>
      <c r="G276" s="24" t="s">
        <v>107</v>
      </c>
      <c r="H276" s="25" t="s">
        <v>107</v>
      </c>
      <c r="I276" s="23" t="s">
        <v>107</v>
      </c>
      <c r="J276" s="24" t="s">
        <v>107</v>
      </c>
      <c r="K276" s="25" t="s">
        <v>107</v>
      </c>
      <c r="L276" s="23" t="s">
        <v>106</v>
      </c>
      <c r="M276" s="24" t="s">
        <v>106</v>
      </c>
      <c r="N276" s="26" t="s">
        <v>106</v>
      </c>
      <c r="O276" s="26" t="s">
        <v>106</v>
      </c>
      <c r="P276" s="24" t="s">
        <v>106</v>
      </c>
      <c r="Q276" s="25" t="s">
        <v>107</v>
      </c>
      <c r="R276" s="24" t="s">
        <v>106</v>
      </c>
      <c r="S276" s="25" t="s">
        <v>107</v>
      </c>
      <c r="T276" s="23" t="s">
        <v>107</v>
      </c>
      <c r="U276" s="23" t="s">
        <v>107</v>
      </c>
      <c r="V276" s="23" t="s">
        <v>106</v>
      </c>
      <c r="W276" s="23" t="s">
        <v>107</v>
      </c>
      <c r="X276" s="23" t="s">
        <v>107</v>
      </c>
      <c r="Y276" s="23" t="s">
        <v>107</v>
      </c>
      <c r="Z276" s="23" t="s">
        <v>107</v>
      </c>
      <c r="AA276" s="23" t="s">
        <v>107</v>
      </c>
      <c r="AB276" s="23" t="s">
        <v>107</v>
      </c>
      <c r="AC276" s="23" t="s">
        <v>107</v>
      </c>
      <c r="AD276" s="23" t="s">
        <v>106</v>
      </c>
      <c r="AE276" s="23" t="s">
        <v>107</v>
      </c>
      <c r="AF276" s="23" t="s">
        <v>107</v>
      </c>
      <c r="AG276" s="23" t="s">
        <v>107</v>
      </c>
      <c r="AH276" s="23" t="s">
        <v>107</v>
      </c>
      <c r="AI276" s="23" t="str">
        <f t="shared" si="154"/>
        <v>No</v>
      </c>
      <c r="AJ276" s="23" t="s">
        <v>106</v>
      </c>
      <c r="AK276" s="23" t="s">
        <v>106</v>
      </c>
      <c r="AL276" s="23" t="s">
        <v>107</v>
      </c>
      <c r="AM276" s="23" t="str">
        <f t="shared" si="155"/>
        <v>No</v>
      </c>
      <c r="AN276" s="23" t="s">
        <v>106</v>
      </c>
      <c r="AO276" s="23" t="s">
        <v>106</v>
      </c>
      <c r="AP276" s="23" t="s">
        <v>106</v>
      </c>
      <c r="AQ276" s="23" t="s">
        <v>107</v>
      </c>
      <c r="AR276" s="23" t="s">
        <v>107</v>
      </c>
      <c r="AS276" s="23" t="s">
        <v>107</v>
      </c>
      <c r="AT276" s="23" t="s">
        <v>106</v>
      </c>
      <c r="AU276" s="24" t="s">
        <v>108</v>
      </c>
      <c r="AV276" s="25" t="s">
        <v>107</v>
      </c>
      <c r="AW276" s="23" t="s">
        <v>107</v>
      </c>
      <c r="AX276" s="23" t="str">
        <f t="shared" si="156"/>
        <v>Yes</v>
      </c>
      <c r="AY276" s="23" t="str">
        <f t="shared" si="157"/>
        <v>Yes</v>
      </c>
      <c r="AZ276" s="24" t="s">
        <v>107</v>
      </c>
      <c r="BA276" s="23" t="s">
        <v>107</v>
      </c>
      <c r="BB276" s="23" t="s">
        <v>107</v>
      </c>
      <c r="BC276" s="23" t="s">
        <v>107</v>
      </c>
      <c r="BD276" s="23" t="s">
        <v>107</v>
      </c>
      <c r="BE276" s="23" t="s">
        <v>107</v>
      </c>
    </row>
    <row r="277" spans="1:57" x14ac:dyDescent="0.35">
      <c r="A277" s="110" t="s">
        <v>225</v>
      </c>
      <c r="C277" s="23" t="s">
        <v>106</v>
      </c>
      <c r="D277" s="23" t="s">
        <v>107</v>
      </c>
      <c r="E277" s="23" t="s">
        <v>106</v>
      </c>
      <c r="F277" s="23" t="s">
        <v>107</v>
      </c>
      <c r="G277" s="24" t="s">
        <v>106</v>
      </c>
      <c r="H277" s="25" t="s">
        <v>107</v>
      </c>
      <c r="I277" s="23" t="s">
        <v>106</v>
      </c>
      <c r="J277" s="24" t="s">
        <v>107</v>
      </c>
      <c r="K277" s="25" t="s">
        <v>107</v>
      </c>
      <c r="L277" s="23" t="s">
        <v>107</v>
      </c>
      <c r="M277" s="24" t="s">
        <v>107</v>
      </c>
      <c r="N277" s="26" t="s">
        <v>107</v>
      </c>
      <c r="O277" s="26" t="s">
        <v>107</v>
      </c>
      <c r="P277" s="24" t="s">
        <v>106</v>
      </c>
      <c r="Q277" s="25" t="s">
        <v>107</v>
      </c>
      <c r="R277" s="24" t="s">
        <v>106</v>
      </c>
      <c r="S277" s="25" t="s">
        <v>107</v>
      </c>
      <c r="T277" s="23" t="s">
        <v>107</v>
      </c>
      <c r="U277" s="23" t="s">
        <v>107</v>
      </c>
      <c r="V277" s="23" t="s">
        <v>106</v>
      </c>
      <c r="W277" s="23" t="s">
        <v>107</v>
      </c>
      <c r="X277" s="23" t="s">
        <v>107</v>
      </c>
      <c r="Y277" s="23" t="s">
        <v>107</v>
      </c>
      <c r="Z277" s="23" t="s">
        <v>107</v>
      </c>
      <c r="AA277" s="23" t="s">
        <v>106</v>
      </c>
      <c r="AB277" s="23" t="s">
        <v>107</v>
      </c>
      <c r="AC277" s="23" t="s">
        <v>107</v>
      </c>
      <c r="AD277" s="23" t="s">
        <v>107</v>
      </c>
      <c r="AE277" s="23" t="s">
        <v>107</v>
      </c>
      <c r="AF277" s="23" t="s">
        <v>107</v>
      </c>
      <c r="AG277" s="23" t="s">
        <v>107</v>
      </c>
      <c r="AH277" s="23" t="s">
        <v>106</v>
      </c>
      <c r="AI277" s="23" t="str">
        <f t="shared" si="154"/>
        <v>Yes</v>
      </c>
      <c r="AJ277" s="23" t="s">
        <v>107</v>
      </c>
      <c r="AK277" s="23" t="s">
        <v>107</v>
      </c>
      <c r="AL277" s="23" t="s">
        <v>107</v>
      </c>
      <c r="AM277" s="23" t="str">
        <f t="shared" si="155"/>
        <v>No</v>
      </c>
      <c r="AN277" s="23" t="s">
        <v>106</v>
      </c>
      <c r="AO277" s="23" t="s">
        <v>107</v>
      </c>
      <c r="AP277" s="23" t="s">
        <v>107</v>
      </c>
      <c r="AQ277" s="23" t="s">
        <v>107</v>
      </c>
      <c r="AR277" s="23" t="s">
        <v>107</v>
      </c>
      <c r="AS277" s="23" t="s">
        <v>107</v>
      </c>
      <c r="AT277" s="23" t="s">
        <v>106</v>
      </c>
      <c r="AU277" s="24" t="s">
        <v>108</v>
      </c>
      <c r="AV277" s="25" t="s">
        <v>107</v>
      </c>
      <c r="AW277" s="23" t="s">
        <v>107</v>
      </c>
      <c r="AX277" s="23" t="str">
        <f t="shared" si="156"/>
        <v>Yes</v>
      </c>
      <c r="AY277" s="23" t="str">
        <f t="shared" si="157"/>
        <v>Yes</v>
      </c>
      <c r="AZ277" s="24" t="s">
        <v>107</v>
      </c>
      <c r="BA277" s="23" t="s">
        <v>106</v>
      </c>
      <c r="BB277" s="23" t="s">
        <v>107</v>
      </c>
      <c r="BC277" s="23" t="s">
        <v>106</v>
      </c>
      <c r="BD277" s="23" t="s">
        <v>107</v>
      </c>
      <c r="BE277" s="23" t="s">
        <v>107</v>
      </c>
    </row>
    <row r="278" spans="1:57" x14ac:dyDescent="0.35">
      <c r="A278" s="110" t="s">
        <v>226</v>
      </c>
      <c r="C278" s="23" t="s">
        <v>106</v>
      </c>
      <c r="D278" s="23" t="s">
        <v>106</v>
      </c>
      <c r="E278" s="23" t="s">
        <v>106</v>
      </c>
      <c r="F278" s="23" t="s">
        <v>106</v>
      </c>
      <c r="G278" s="24" t="s">
        <v>106</v>
      </c>
      <c r="H278" s="25" t="s">
        <v>107</v>
      </c>
      <c r="I278" s="23" t="s">
        <v>106</v>
      </c>
      <c r="J278" s="24" t="s">
        <v>106</v>
      </c>
      <c r="K278" s="25" t="s">
        <v>107</v>
      </c>
      <c r="L278" s="23" t="s">
        <v>106</v>
      </c>
      <c r="M278" s="24" t="s">
        <v>106</v>
      </c>
      <c r="N278" s="26" t="s">
        <v>106</v>
      </c>
      <c r="O278" s="26" t="s">
        <v>106</v>
      </c>
      <c r="P278" s="24" t="s">
        <v>106</v>
      </c>
      <c r="Q278" s="25" t="s">
        <v>107</v>
      </c>
      <c r="R278" s="24" t="s">
        <v>106</v>
      </c>
      <c r="S278" s="25" t="s">
        <v>107</v>
      </c>
      <c r="T278" s="23" t="s">
        <v>107</v>
      </c>
      <c r="U278" s="23" t="s">
        <v>107</v>
      </c>
      <c r="V278" s="23" t="s">
        <v>106</v>
      </c>
      <c r="W278" s="23" t="s">
        <v>106</v>
      </c>
      <c r="X278" s="23" t="s">
        <v>107</v>
      </c>
      <c r="Y278" s="23" t="s">
        <v>107</v>
      </c>
      <c r="Z278" s="23" t="s">
        <v>107</v>
      </c>
      <c r="AA278" s="23" t="s">
        <v>106</v>
      </c>
      <c r="AB278" s="23" t="s">
        <v>106</v>
      </c>
      <c r="AC278" s="23" t="s">
        <v>107</v>
      </c>
      <c r="AD278" s="23" t="s">
        <v>106</v>
      </c>
      <c r="AE278" s="23" t="s">
        <v>106</v>
      </c>
      <c r="AF278" s="23" t="s">
        <v>107</v>
      </c>
      <c r="AG278" s="23" t="s">
        <v>107</v>
      </c>
      <c r="AH278" s="23" t="s">
        <v>106</v>
      </c>
      <c r="AI278" s="23" t="str">
        <f t="shared" si="154"/>
        <v>Yes</v>
      </c>
      <c r="AJ278" s="23" t="s">
        <v>106</v>
      </c>
      <c r="AK278" s="23" t="s">
        <v>106</v>
      </c>
      <c r="AL278" s="23" t="s">
        <v>107</v>
      </c>
      <c r="AM278" s="23" t="str">
        <f t="shared" si="155"/>
        <v>No</v>
      </c>
      <c r="AN278" s="23" t="s">
        <v>106</v>
      </c>
      <c r="AO278" s="23" t="s">
        <v>106</v>
      </c>
      <c r="AP278" s="23" t="s">
        <v>107</v>
      </c>
      <c r="AQ278" s="23" t="s">
        <v>107</v>
      </c>
      <c r="AR278" s="23" t="s">
        <v>106</v>
      </c>
      <c r="AS278" s="23" t="s">
        <v>107</v>
      </c>
      <c r="AT278" s="23" t="s">
        <v>106</v>
      </c>
      <c r="AU278" s="24" t="s">
        <v>108</v>
      </c>
      <c r="AV278" s="25" t="s">
        <v>107</v>
      </c>
      <c r="AW278" s="23" t="s">
        <v>107</v>
      </c>
      <c r="AX278" s="23" t="str">
        <f t="shared" si="156"/>
        <v>Yes</v>
      </c>
      <c r="AY278" s="23" t="str">
        <f t="shared" si="157"/>
        <v>Yes</v>
      </c>
      <c r="AZ278" s="24" t="s">
        <v>107</v>
      </c>
      <c r="BA278" s="23" t="s">
        <v>106</v>
      </c>
      <c r="BB278" s="23" t="s">
        <v>107</v>
      </c>
      <c r="BC278" s="23" t="s">
        <v>106</v>
      </c>
      <c r="BD278" s="23" t="s">
        <v>107</v>
      </c>
      <c r="BE278" s="23" t="s">
        <v>107</v>
      </c>
    </row>
    <row r="279" spans="1:57" x14ac:dyDescent="0.35">
      <c r="A279" s="92" t="s">
        <v>154</v>
      </c>
      <c r="C279" s="35"/>
      <c r="D279" s="35"/>
      <c r="E279" s="34"/>
      <c r="F279" s="35"/>
      <c r="G279" s="35"/>
      <c r="H279" s="34"/>
      <c r="I279" s="34"/>
      <c r="J279" s="35"/>
      <c r="K279" s="34"/>
      <c r="L279" s="34"/>
      <c r="M279" s="34"/>
      <c r="N279" s="34"/>
      <c r="O279" s="34"/>
      <c r="P279" s="35"/>
      <c r="Q279" s="34"/>
      <c r="R279" s="35"/>
      <c r="S279" s="34"/>
      <c r="T279" s="35"/>
      <c r="U279" s="34"/>
      <c r="V279" s="34"/>
      <c r="W279" s="34"/>
      <c r="X279" s="34"/>
      <c r="Y279" s="35"/>
      <c r="Z279" s="35"/>
      <c r="AA279" s="35"/>
      <c r="AB279" s="34"/>
      <c r="AC279" s="34"/>
      <c r="AD279" s="34"/>
      <c r="AE279" s="35"/>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row>
    <row r="280" spans="1:57" x14ac:dyDescent="0.35">
      <c r="A280" s="104" t="s">
        <v>227</v>
      </c>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row>
    <row r="281" spans="1:57" x14ac:dyDescent="0.35">
      <c r="A281" s="110" t="s">
        <v>228</v>
      </c>
      <c r="C281" s="23" t="s">
        <v>106</v>
      </c>
      <c r="D281" s="23" t="s">
        <v>107</v>
      </c>
      <c r="E281" s="23" t="s">
        <v>106</v>
      </c>
      <c r="F281" s="23" t="s">
        <v>106</v>
      </c>
      <c r="G281" s="24" t="s">
        <v>106</v>
      </c>
      <c r="H281" s="25" t="s">
        <v>107</v>
      </c>
      <c r="I281" s="23" t="s">
        <v>106</v>
      </c>
      <c r="J281" s="24" t="s">
        <v>107</v>
      </c>
      <c r="K281" s="25" t="s">
        <v>107</v>
      </c>
      <c r="L281" s="23" t="s">
        <v>106</v>
      </c>
      <c r="M281" s="24" t="s">
        <v>106</v>
      </c>
      <c r="N281" s="26" t="s">
        <v>106</v>
      </c>
      <c r="O281" s="26" t="s">
        <v>106</v>
      </c>
      <c r="P281" s="24" t="s">
        <v>106</v>
      </c>
      <c r="Q281" s="25" t="s">
        <v>107</v>
      </c>
      <c r="R281" s="24" t="s">
        <v>107</v>
      </c>
      <c r="S281" s="25" t="s">
        <v>107</v>
      </c>
      <c r="T281" s="23" t="s">
        <v>106</v>
      </c>
      <c r="U281" s="23" t="s">
        <v>106</v>
      </c>
      <c r="V281" s="23" t="s">
        <v>106</v>
      </c>
      <c r="W281" s="23" t="s">
        <v>106</v>
      </c>
      <c r="X281" s="23" t="s">
        <v>107</v>
      </c>
      <c r="Y281" s="23" t="s">
        <v>107</v>
      </c>
      <c r="Z281" s="23" t="s">
        <v>107</v>
      </c>
      <c r="AA281" s="23" t="s">
        <v>106</v>
      </c>
      <c r="AB281" s="23" t="s">
        <v>106</v>
      </c>
      <c r="AC281" s="23" t="s">
        <v>106</v>
      </c>
      <c r="AD281" s="23" t="s">
        <v>107</v>
      </c>
      <c r="AE281" s="23" t="s">
        <v>106</v>
      </c>
      <c r="AF281" s="23" t="s">
        <v>107</v>
      </c>
      <c r="AG281" s="23" t="s">
        <v>107</v>
      </c>
      <c r="AH281" s="23" t="s">
        <v>107</v>
      </c>
      <c r="AI281" s="23" t="str">
        <f t="shared" ref="AI281:AI293" si="158">AH281</f>
        <v>No</v>
      </c>
      <c r="AJ281" s="23" t="s">
        <v>106</v>
      </c>
      <c r="AK281" s="23" t="s">
        <v>106</v>
      </c>
      <c r="AL281" s="23" t="s">
        <v>107</v>
      </c>
      <c r="AM281" s="23" t="str">
        <f t="shared" ref="AM281:AM293" si="159">AF281</f>
        <v>No</v>
      </c>
      <c r="AN281" s="23" t="s">
        <v>106</v>
      </c>
      <c r="AO281" s="23" t="s">
        <v>106</v>
      </c>
      <c r="AP281" s="23" t="s">
        <v>106</v>
      </c>
      <c r="AQ281" s="23" t="s">
        <v>107</v>
      </c>
      <c r="AR281" s="23" t="s">
        <v>107</v>
      </c>
      <c r="AS281" s="23" t="s">
        <v>107</v>
      </c>
      <c r="AT281" s="23" t="s">
        <v>107</v>
      </c>
      <c r="AU281" s="24" t="s">
        <v>108</v>
      </c>
      <c r="AV281" s="25" t="s">
        <v>107</v>
      </c>
      <c r="AW281" s="23" t="s">
        <v>107</v>
      </c>
      <c r="AX281" s="23" t="str">
        <f>AT281</f>
        <v>No</v>
      </c>
      <c r="AY281" s="23" t="str">
        <f>AT281</f>
        <v>No</v>
      </c>
      <c r="AZ281" s="24" t="s">
        <v>107</v>
      </c>
      <c r="BA281" s="23" t="s">
        <v>106</v>
      </c>
      <c r="BB281" s="23" t="s">
        <v>106</v>
      </c>
      <c r="BC281" s="23" t="s">
        <v>106</v>
      </c>
      <c r="BD281" s="23" t="s">
        <v>107</v>
      </c>
      <c r="BE281" s="23" t="s">
        <v>107</v>
      </c>
    </row>
    <row r="282" spans="1:57" x14ac:dyDescent="0.35">
      <c r="A282" s="110" t="s">
        <v>229</v>
      </c>
      <c r="C282" s="23" t="s">
        <v>106</v>
      </c>
      <c r="D282" s="23" t="s">
        <v>107</v>
      </c>
      <c r="E282" s="23" t="s">
        <v>106</v>
      </c>
      <c r="F282" s="23" t="s">
        <v>106</v>
      </c>
      <c r="G282" s="24" t="s">
        <v>106</v>
      </c>
      <c r="H282" s="25" t="s">
        <v>107</v>
      </c>
      <c r="I282" s="23" t="s">
        <v>106</v>
      </c>
      <c r="J282" s="24" t="s">
        <v>107</v>
      </c>
      <c r="K282" s="25" t="s">
        <v>107</v>
      </c>
      <c r="L282" s="23" t="s">
        <v>106</v>
      </c>
      <c r="M282" s="24" t="s">
        <v>106</v>
      </c>
      <c r="N282" s="26" t="s">
        <v>106</v>
      </c>
      <c r="O282" s="26" t="s">
        <v>106</v>
      </c>
      <c r="P282" s="24" t="s">
        <v>106</v>
      </c>
      <c r="Q282" s="25" t="s">
        <v>107</v>
      </c>
      <c r="R282" s="24" t="s">
        <v>107</v>
      </c>
      <c r="S282" s="25" t="s">
        <v>107</v>
      </c>
      <c r="T282" s="23" t="s">
        <v>106</v>
      </c>
      <c r="U282" s="23" t="s">
        <v>107</v>
      </c>
      <c r="V282" s="23" t="s">
        <v>106</v>
      </c>
      <c r="W282" s="23" t="s">
        <v>106</v>
      </c>
      <c r="X282" s="23" t="s">
        <v>107</v>
      </c>
      <c r="Y282" s="23" t="s">
        <v>107</v>
      </c>
      <c r="Z282" s="23" t="s">
        <v>107</v>
      </c>
      <c r="AA282" s="23" t="s">
        <v>106</v>
      </c>
      <c r="AB282" s="23" t="s">
        <v>106</v>
      </c>
      <c r="AC282" s="23" t="s">
        <v>107</v>
      </c>
      <c r="AD282" s="23" t="s">
        <v>107</v>
      </c>
      <c r="AE282" s="23" t="s">
        <v>106</v>
      </c>
      <c r="AF282" s="23" t="s">
        <v>107</v>
      </c>
      <c r="AG282" s="23" t="s">
        <v>107</v>
      </c>
      <c r="AH282" s="23" t="s">
        <v>107</v>
      </c>
      <c r="AI282" s="23" t="str">
        <f t="shared" si="158"/>
        <v>No</v>
      </c>
      <c r="AJ282" s="23" t="s">
        <v>107</v>
      </c>
      <c r="AK282" s="23" t="s">
        <v>106</v>
      </c>
      <c r="AL282" s="23" t="s">
        <v>107</v>
      </c>
      <c r="AM282" s="23" t="str">
        <f t="shared" si="159"/>
        <v>No</v>
      </c>
      <c r="AN282" s="23" t="s">
        <v>106</v>
      </c>
      <c r="AO282" s="23" t="s">
        <v>107</v>
      </c>
      <c r="AP282" s="23" t="s">
        <v>106</v>
      </c>
      <c r="AQ282" s="23" t="s">
        <v>107</v>
      </c>
      <c r="AR282" s="23" t="s">
        <v>107</v>
      </c>
      <c r="AS282" s="23" t="s">
        <v>107</v>
      </c>
      <c r="AT282" s="23" t="s">
        <v>107</v>
      </c>
      <c r="AU282" s="24" t="s">
        <v>108</v>
      </c>
      <c r="AV282" s="25" t="s">
        <v>107</v>
      </c>
      <c r="AW282" s="23" t="s">
        <v>107</v>
      </c>
      <c r="AX282" s="23" t="str">
        <f t="shared" ref="AX282:AX293" si="160">AT282</f>
        <v>No</v>
      </c>
      <c r="AY282" s="23" t="str">
        <f t="shared" ref="AY282:AY293" si="161">AT282</f>
        <v>No</v>
      </c>
      <c r="AZ282" s="24" t="s">
        <v>107</v>
      </c>
      <c r="BA282" s="23" t="s">
        <v>106</v>
      </c>
      <c r="BB282" s="23" t="s">
        <v>106</v>
      </c>
      <c r="BC282" s="23" t="s">
        <v>106</v>
      </c>
      <c r="BD282" s="23" t="s">
        <v>107</v>
      </c>
      <c r="BE282" s="23" t="s">
        <v>107</v>
      </c>
    </row>
    <row r="283" spans="1:57" x14ac:dyDescent="0.35">
      <c r="A283" s="110" t="s">
        <v>230</v>
      </c>
      <c r="C283" s="23" t="s">
        <v>106</v>
      </c>
      <c r="D283" s="23" t="s">
        <v>107</v>
      </c>
      <c r="E283" s="23" t="s">
        <v>106</v>
      </c>
      <c r="F283" s="23" t="s">
        <v>106</v>
      </c>
      <c r="G283" s="24" t="s">
        <v>106</v>
      </c>
      <c r="H283" s="25" t="s">
        <v>107</v>
      </c>
      <c r="I283" s="23" t="s">
        <v>106</v>
      </c>
      <c r="J283" s="24" t="s">
        <v>107</v>
      </c>
      <c r="K283" s="25" t="s">
        <v>107</v>
      </c>
      <c r="L283" s="23" t="s">
        <v>106</v>
      </c>
      <c r="M283" s="24" t="s">
        <v>106</v>
      </c>
      <c r="N283" s="26" t="s">
        <v>106</v>
      </c>
      <c r="O283" s="26" t="s">
        <v>106</v>
      </c>
      <c r="P283" s="24" t="s">
        <v>106</v>
      </c>
      <c r="Q283" s="25" t="s">
        <v>107</v>
      </c>
      <c r="R283" s="24" t="s">
        <v>107</v>
      </c>
      <c r="S283" s="25" t="s">
        <v>107</v>
      </c>
      <c r="T283" s="23" t="s">
        <v>106</v>
      </c>
      <c r="U283" s="23" t="s">
        <v>106</v>
      </c>
      <c r="V283" s="23" t="s">
        <v>106</v>
      </c>
      <c r="W283" s="23" t="s">
        <v>107</v>
      </c>
      <c r="X283" s="23" t="s">
        <v>107</v>
      </c>
      <c r="Y283" s="23" t="s">
        <v>107</v>
      </c>
      <c r="Z283" s="23" t="s">
        <v>107</v>
      </c>
      <c r="AA283" s="23" t="s">
        <v>106</v>
      </c>
      <c r="AB283" s="23" t="s">
        <v>106</v>
      </c>
      <c r="AC283" s="23" t="s">
        <v>106</v>
      </c>
      <c r="AD283" s="23" t="s">
        <v>107</v>
      </c>
      <c r="AE283" s="23" t="s">
        <v>106</v>
      </c>
      <c r="AF283" s="23" t="s">
        <v>107</v>
      </c>
      <c r="AG283" s="23" t="s">
        <v>107</v>
      </c>
      <c r="AH283" s="23" t="s">
        <v>107</v>
      </c>
      <c r="AI283" s="23" t="str">
        <f t="shared" si="158"/>
        <v>No</v>
      </c>
      <c r="AJ283" s="23" t="s">
        <v>106</v>
      </c>
      <c r="AK283" s="23" t="s">
        <v>106</v>
      </c>
      <c r="AL283" s="23" t="s">
        <v>107</v>
      </c>
      <c r="AM283" s="23" t="str">
        <f t="shared" si="159"/>
        <v>No</v>
      </c>
      <c r="AN283" s="23" t="s">
        <v>106</v>
      </c>
      <c r="AO283" s="23" t="s">
        <v>106</v>
      </c>
      <c r="AP283" s="23" t="s">
        <v>106</v>
      </c>
      <c r="AQ283" s="23" t="s">
        <v>107</v>
      </c>
      <c r="AR283" s="23" t="s">
        <v>107</v>
      </c>
      <c r="AS283" s="23" t="s">
        <v>106</v>
      </c>
      <c r="AT283" s="23" t="s">
        <v>107</v>
      </c>
      <c r="AU283" s="24" t="s">
        <v>108</v>
      </c>
      <c r="AV283" s="25" t="s">
        <v>107</v>
      </c>
      <c r="AW283" s="23" t="s">
        <v>107</v>
      </c>
      <c r="AX283" s="23" t="str">
        <f t="shared" si="160"/>
        <v>No</v>
      </c>
      <c r="AY283" s="23" t="str">
        <f t="shared" si="161"/>
        <v>No</v>
      </c>
      <c r="AZ283" s="24" t="s">
        <v>107</v>
      </c>
      <c r="BA283" s="23" t="s">
        <v>106</v>
      </c>
      <c r="BB283" s="23" t="s">
        <v>106</v>
      </c>
      <c r="BC283" s="23" t="s">
        <v>106</v>
      </c>
      <c r="BD283" s="23" t="s">
        <v>107</v>
      </c>
      <c r="BE283" s="23" t="s">
        <v>107</v>
      </c>
    </row>
    <row r="284" spans="1:57" x14ac:dyDescent="0.35">
      <c r="A284" s="110" t="s">
        <v>231</v>
      </c>
      <c r="C284" s="65" t="s">
        <v>106</v>
      </c>
      <c r="D284" s="65" t="s">
        <v>106</v>
      </c>
      <c r="E284" s="65" t="s">
        <v>106</v>
      </c>
      <c r="F284" s="65" t="s">
        <v>106</v>
      </c>
      <c r="G284" s="66" t="s">
        <v>106</v>
      </c>
      <c r="H284" s="67" t="s">
        <v>107</v>
      </c>
      <c r="I284" s="65" t="s">
        <v>106</v>
      </c>
      <c r="J284" s="66" t="s">
        <v>106</v>
      </c>
      <c r="K284" s="67" t="s">
        <v>107</v>
      </c>
      <c r="L284" s="65" t="s">
        <v>106</v>
      </c>
      <c r="M284" s="66" t="s">
        <v>106</v>
      </c>
      <c r="N284" s="68" t="s">
        <v>106</v>
      </c>
      <c r="O284" s="68" t="s">
        <v>106</v>
      </c>
      <c r="P284" s="66" t="s">
        <v>106</v>
      </c>
      <c r="Q284" s="67" t="s">
        <v>107</v>
      </c>
      <c r="R284" s="66" t="s">
        <v>106</v>
      </c>
      <c r="S284" s="67" t="s">
        <v>107</v>
      </c>
      <c r="T284" s="65" t="s">
        <v>106</v>
      </c>
      <c r="U284" s="65" t="s">
        <v>106</v>
      </c>
      <c r="V284" s="65" t="s">
        <v>106</v>
      </c>
      <c r="W284" s="65" t="s">
        <v>106</v>
      </c>
      <c r="X284" s="65" t="s">
        <v>106</v>
      </c>
      <c r="Y284" s="65" t="s">
        <v>107</v>
      </c>
      <c r="Z284" s="65" t="s">
        <v>107</v>
      </c>
      <c r="AA284" s="65" t="s">
        <v>106</v>
      </c>
      <c r="AB284" s="65" t="s">
        <v>106</v>
      </c>
      <c r="AC284" s="65" t="s">
        <v>106</v>
      </c>
      <c r="AD284" s="65" t="s">
        <v>106</v>
      </c>
      <c r="AE284" s="65" t="s">
        <v>106</v>
      </c>
      <c r="AF284" s="65" t="s">
        <v>106</v>
      </c>
      <c r="AG284" s="65" t="s">
        <v>106</v>
      </c>
      <c r="AH284" s="65" t="s">
        <v>106</v>
      </c>
      <c r="AI284" s="65" t="str">
        <f t="shared" si="158"/>
        <v>Yes</v>
      </c>
      <c r="AJ284" s="65" t="s">
        <v>106</v>
      </c>
      <c r="AK284" s="65" t="s">
        <v>106</v>
      </c>
      <c r="AL284" s="23" t="s">
        <v>107</v>
      </c>
      <c r="AM284" s="65" t="str">
        <f t="shared" si="159"/>
        <v>Yes</v>
      </c>
      <c r="AN284" s="65" t="s">
        <v>106</v>
      </c>
      <c r="AO284" s="65" t="s">
        <v>106</v>
      </c>
      <c r="AP284" s="65" t="s">
        <v>106</v>
      </c>
      <c r="AQ284" s="65" t="s">
        <v>107</v>
      </c>
      <c r="AR284" s="65" t="s">
        <v>106</v>
      </c>
      <c r="AS284" s="65" t="s">
        <v>106</v>
      </c>
      <c r="AT284" s="65" t="s">
        <v>106</v>
      </c>
      <c r="AU284" s="24" t="s">
        <v>108</v>
      </c>
      <c r="AV284" s="67" t="s">
        <v>107</v>
      </c>
      <c r="AW284" s="65" t="s">
        <v>107</v>
      </c>
      <c r="AX284" s="65" t="str">
        <f t="shared" si="160"/>
        <v>Yes</v>
      </c>
      <c r="AY284" s="65" t="str">
        <f t="shared" si="161"/>
        <v>Yes</v>
      </c>
      <c r="AZ284" s="66" t="s">
        <v>107</v>
      </c>
      <c r="BA284" s="65" t="s">
        <v>106</v>
      </c>
      <c r="BB284" s="65" t="s">
        <v>106</v>
      </c>
      <c r="BC284" s="65" t="s">
        <v>106</v>
      </c>
      <c r="BD284" s="65" t="s">
        <v>107</v>
      </c>
      <c r="BE284" s="65" t="s">
        <v>107</v>
      </c>
    </row>
    <row r="285" spans="1:57" x14ac:dyDescent="0.35">
      <c r="A285" s="110" t="s">
        <v>232</v>
      </c>
      <c r="C285" s="23" t="s">
        <v>107</v>
      </c>
      <c r="D285" s="23" t="s">
        <v>107</v>
      </c>
      <c r="E285" s="23" t="s">
        <v>106</v>
      </c>
      <c r="F285" s="23" t="s">
        <v>106</v>
      </c>
      <c r="G285" s="24" t="s">
        <v>106</v>
      </c>
      <c r="H285" s="25" t="s">
        <v>107</v>
      </c>
      <c r="I285" s="23" t="s">
        <v>106</v>
      </c>
      <c r="J285" s="24" t="s">
        <v>107</v>
      </c>
      <c r="K285" s="25" t="s">
        <v>107</v>
      </c>
      <c r="L285" s="23" t="s">
        <v>106</v>
      </c>
      <c r="M285" s="24" t="s">
        <v>106</v>
      </c>
      <c r="N285" s="26" t="s">
        <v>106</v>
      </c>
      <c r="O285" s="26" t="s">
        <v>106</v>
      </c>
      <c r="P285" s="24" t="s">
        <v>106</v>
      </c>
      <c r="Q285" s="25" t="s">
        <v>107</v>
      </c>
      <c r="R285" s="24" t="s">
        <v>107</v>
      </c>
      <c r="S285" s="25" t="s">
        <v>107</v>
      </c>
      <c r="T285" s="23" t="s">
        <v>106</v>
      </c>
      <c r="U285" s="23" t="s">
        <v>106</v>
      </c>
      <c r="V285" s="23" t="s">
        <v>106</v>
      </c>
      <c r="W285" s="23" t="s">
        <v>106</v>
      </c>
      <c r="X285" s="23" t="s">
        <v>107</v>
      </c>
      <c r="Y285" s="23" t="s">
        <v>107</v>
      </c>
      <c r="Z285" s="23" t="s">
        <v>107</v>
      </c>
      <c r="AA285" s="23" t="s">
        <v>106</v>
      </c>
      <c r="AB285" s="23" t="s">
        <v>107</v>
      </c>
      <c r="AC285" s="23" t="s">
        <v>106</v>
      </c>
      <c r="AD285" s="23" t="s">
        <v>107</v>
      </c>
      <c r="AE285" s="23" t="s">
        <v>107</v>
      </c>
      <c r="AF285" s="23" t="s">
        <v>107</v>
      </c>
      <c r="AG285" s="23" t="s">
        <v>107</v>
      </c>
      <c r="AH285" s="23" t="s">
        <v>107</v>
      </c>
      <c r="AI285" s="23" t="str">
        <f t="shared" si="158"/>
        <v>No</v>
      </c>
      <c r="AJ285" s="23" t="s">
        <v>107</v>
      </c>
      <c r="AK285" s="23" t="s">
        <v>106</v>
      </c>
      <c r="AL285" s="23" t="s">
        <v>107</v>
      </c>
      <c r="AM285" s="23" t="str">
        <f t="shared" si="159"/>
        <v>No</v>
      </c>
      <c r="AN285" s="23" t="s">
        <v>106</v>
      </c>
      <c r="AO285" s="23" t="s">
        <v>106</v>
      </c>
      <c r="AP285" s="23" t="s">
        <v>106</v>
      </c>
      <c r="AQ285" s="23" t="s">
        <v>107</v>
      </c>
      <c r="AR285" s="23" t="s">
        <v>107</v>
      </c>
      <c r="AS285" s="23" t="s">
        <v>107</v>
      </c>
      <c r="AT285" s="23" t="s">
        <v>106</v>
      </c>
      <c r="AU285" s="24" t="s">
        <v>108</v>
      </c>
      <c r="AV285" s="25" t="s">
        <v>107</v>
      </c>
      <c r="AW285" s="23" t="s">
        <v>107</v>
      </c>
      <c r="AX285" s="23" t="str">
        <f t="shared" si="160"/>
        <v>Yes</v>
      </c>
      <c r="AY285" s="23" t="str">
        <f t="shared" si="161"/>
        <v>Yes</v>
      </c>
      <c r="AZ285" s="24" t="s">
        <v>107</v>
      </c>
      <c r="BA285" s="23" t="s">
        <v>106</v>
      </c>
      <c r="BB285" s="23" t="s">
        <v>107</v>
      </c>
      <c r="BC285" s="23" t="s">
        <v>106</v>
      </c>
      <c r="BD285" s="23" t="s">
        <v>107</v>
      </c>
      <c r="BE285" s="23" t="s">
        <v>107</v>
      </c>
    </row>
    <row r="286" spans="1:57" x14ac:dyDescent="0.35">
      <c r="A286" s="110" t="s">
        <v>233</v>
      </c>
      <c r="C286" s="23" t="s">
        <v>106</v>
      </c>
      <c r="D286" s="23" t="s">
        <v>107</v>
      </c>
      <c r="E286" s="23" t="s">
        <v>106</v>
      </c>
      <c r="F286" s="23" t="s">
        <v>106</v>
      </c>
      <c r="G286" s="24" t="s">
        <v>106</v>
      </c>
      <c r="H286" s="25" t="s">
        <v>107</v>
      </c>
      <c r="I286" s="23" t="s">
        <v>106</v>
      </c>
      <c r="J286" s="24" t="s">
        <v>107</v>
      </c>
      <c r="K286" s="25" t="s">
        <v>107</v>
      </c>
      <c r="L286" s="23" t="s">
        <v>106</v>
      </c>
      <c r="M286" s="24" t="s">
        <v>106</v>
      </c>
      <c r="N286" s="26" t="s">
        <v>106</v>
      </c>
      <c r="O286" s="26" t="s">
        <v>106</v>
      </c>
      <c r="P286" s="24" t="s">
        <v>106</v>
      </c>
      <c r="Q286" s="25" t="s">
        <v>107</v>
      </c>
      <c r="R286" s="24" t="s">
        <v>107</v>
      </c>
      <c r="S286" s="25" t="s">
        <v>107</v>
      </c>
      <c r="T286" s="23" t="s">
        <v>106</v>
      </c>
      <c r="U286" s="23" t="s">
        <v>106</v>
      </c>
      <c r="V286" s="23" t="s">
        <v>106</v>
      </c>
      <c r="W286" s="23" t="s">
        <v>106</v>
      </c>
      <c r="X286" s="23" t="s">
        <v>107</v>
      </c>
      <c r="Y286" s="23" t="s">
        <v>107</v>
      </c>
      <c r="Z286" s="23" t="s">
        <v>107</v>
      </c>
      <c r="AA286" s="23" t="s">
        <v>106</v>
      </c>
      <c r="AB286" s="23" t="s">
        <v>106</v>
      </c>
      <c r="AC286" s="23" t="s">
        <v>106</v>
      </c>
      <c r="AD286" s="23" t="s">
        <v>107</v>
      </c>
      <c r="AE286" s="23" t="s">
        <v>106</v>
      </c>
      <c r="AF286" s="23" t="s">
        <v>107</v>
      </c>
      <c r="AG286" s="23" t="s">
        <v>107</v>
      </c>
      <c r="AH286" s="23" t="s">
        <v>107</v>
      </c>
      <c r="AI286" s="23" t="str">
        <f t="shared" si="158"/>
        <v>No</v>
      </c>
      <c r="AJ286" s="23" t="s">
        <v>107</v>
      </c>
      <c r="AK286" s="23" t="s">
        <v>106</v>
      </c>
      <c r="AL286" s="23" t="s">
        <v>107</v>
      </c>
      <c r="AM286" s="23" t="str">
        <f t="shared" si="159"/>
        <v>No</v>
      </c>
      <c r="AN286" s="23" t="s">
        <v>106</v>
      </c>
      <c r="AO286" s="23" t="s">
        <v>106</v>
      </c>
      <c r="AP286" s="23" t="s">
        <v>106</v>
      </c>
      <c r="AQ286" s="23" t="s">
        <v>107</v>
      </c>
      <c r="AR286" s="23" t="s">
        <v>107</v>
      </c>
      <c r="AS286" s="23" t="s">
        <v>107</v>
      </c>
      <c r="AT286" s="23" t="s">
        <v>106</v>
      </c>
      <c r="AU286" s="24" t="s">
        <v>108</v>
      </c>
      <c r="AV286" s="25" t="s">
        <v>107</v>
      </c>
      <c r="AW286" s="23" t="s">
        <v>107</v>
      </c>
      <c r="AX286" s="23" t="str">
        <f t="shared" si="160"/>
        <v>Yes</v>
      </c>
      <c r="AY286" s="23" t="str">
        <f t="shared" si="161"/>
        <v>Yes</v>
      </c>
      <c r="AZ286" s="24" t="s">
        <v>107</v>
      </c>
      <c r="BA286" s="23" t="s">
        <v>106</v>
      </c>
      <c r="BB286" s="23" t="s">
        <v>106</v>
      </c>
      <c r="BC286" s="23" t="s">
        <v>106</v>
      </c>
      <c r="BD286" s="23" t="s">
        <v>107</v>
      </c>
      <c r="BE286" s="23" t="s">
        <v>107</v>
      </c>
    </row>
    <row r="287" spans="1:57" x14ac:dyDescent="0.35">
      <c r="A287" s="110" t="s">
        <v>234</v>
      </c>
      <c r="C287" s="65" t="s">
        <v>106</v>
      </c>
      <c r="D287" s="65" t="s">
        <v>106</v>
      </c>
      <c r="E287" s="65" t="s">
        <v>106</v>
      </c>
      <c r="F287" s="65" t="s">
        <v>106</v>
      </c>
      <c r="G287" s="66" t="s">
        <v>106</v>
      </c>
      <c r="H287" s="67" t="s">
        <v>107</v>
      </c>
      <c r="I287" s="65" t="s">
        <v>106</v>
      </c>
      <c r="J287" s="66" t="s">
        <v>106</v>
      </c>
      <c r="K287" s="67" t="s">
        <v>107</v>
      </c>
      <c r="L287" s="65" t="s">
        <v>106</v>
      </c>
      <c r="M287" s="66" t="s">
        <v>106</v>
      </c>
      <c r="N287" s="68" t="s">
        <v>106</v>
      </c>
      <c r="O287" s="68" t="s">
        <v>106</v>
      </c>
      <c r="P287" s="66" t="s">
        <v>106</v>
      </c>
      <c r="Q287" s="67" t="s">
        <v>107</v>
      </c>
      <c r="R287" s="66" t="s">
        <v>106</v>
      </c>
      <c r="S287" s="67" t="s">
        <v>107</v>
      </c>
      <c r="T287" s="65" t="s">
        <v>106</v>
      </c>
      <c r="U287" s="65" t="s">
        <v>106</v>
      </c>
      <c r="V287" s="65" t="s">
        <v>106</v>
      </c>
      <c r="W287" s="65" t="s">
        <v>106</v>
      </c>
      <c r="X287" s="65" t="s">
        <v>106</v>
      </c>
      <c r="Y287" s="65" t="s">
        <v>107</v>
      </c>
      <c r="Z287" s="65" t="s">
        <v>107</v>
      </c>
      <c r="AA287" s="65" t="s">
        <v>106</v>
      </c>
      <c r="AB287" s="65" t="s">
        <v>106</v>
      </c>
      <c r="AC287" s="65" t="s">
        <v>106</v>
      </c>
      <c r="AD287" s="65" t="s">
        <v>106</v>
      </c>
      <c r="AE287" s="65" t="s">
        <v>106</v>
      </c>
      <c r="AF287" s="65" t="s">
        <v>106</v>
      </c>
      <c r="AG287" s="65" t="s">
        <v>106</v>
      </c>
      <c r="AH287" s="65" t="s">
        <v>106</v>
      </c>
      <c r="AI287" s="65" t="str">
        <f t="shared" si="158"/>
        <v>Yes</v>
      </c>
      <c r="AJ287" s="65" t="s">
        <v>106</v>
      </c>
      <c r="AK287" s="65" t="s">
        <v>106</v>
      </c>
      <c r="AL287" s="23" t="s">
        <v>107</v>
      </c>
      <c r="AM287" s="65" t="str">
        <f t="shared" si="159"/>
        <v>Yes</v>
      </c>
      <c r="AN287" s="65" t="s">
        <v>106</v>
      </c>
      <c r="AO287" s="65" t="s">
        <v>106</v>
      </c>
      <c r="AP287" s="65" t="s">
        <v>106</v>
      </c>
      <c r="AQ287" s="65" t="s">
        <v>107</v>
      </c>
      <c r="AR287" s="65" t="s">
        <v>106</v>
      </c>
      <c r="AS287" s="65" t="s">
        <v>106</v>
      </c>
      <c r="AT287" s="65" t="s">
        <v>106</v>
      </c>
      <c r="AU287" s="24" t="s">
        <v>108</v>
      </c>
      <c r="AV287" s="67" t="s">
        <v>107</v>
      </c>
      <c r="AW287" s="65" t="s">
        <v>107</v>
      </c>
      <c r="AX287" s="65" t="str">
        <f t="shared" si="160"/>
        <v>Yes</v>
      </c>
      <c r="AY287" s="65" t="str">
        <f t="shared" si="161"/>
        <v>Yes</v>
      </c>
      <c r="AZ287" s="66" t="s">
        <v>107</v>
      </c>
      <c r="BA287" s="65" t="s">
        <v>106</v>
      </c>
      <c r="BB287" s="65" t="s">
        <v>106</v>
      </c>
      <c r="BC287" s="65" t="s">
        <v>106</v>
      </c>
      <c r="BD287" s="65" t="s">
        <v>107</v>
      </c>
      <c r="BE287" s="65" t="s">
        <v>107</v>
      </c>
    </row>
    <row r="288" spans="1:57" x14ac:dyDescent="0.35">
      <c r="A288" s="110" t="s">
        <v>235</v>
      </c>
      <c r="C288" s="23" t="s">
        <v>107</v>
      </c>
      <c r="D288" s="23" t="s">
        <v>106</v>
      </c>
      <c r="E288" s="23" t="s">
        <v>106</v>
      </c>
      <c r="F288" s="23" t="s">
        <v>106</v>
      </c>
      <c r="G288" s="24" t="s">
        <v>106</v>
      </c>
      <c r="H288" s="25" t="s">
        <v>107</v>
      </c>
      <c r="I288" s="23" t="s">
        <v>106</v>
      </c>
      <c r="J288" s="24" t="s">
        <v>107</v>
      </c>
      <c r="K288" s="25" t="s">
        <v>107</v>
      </c>
      <c r="L288" s="23" t="s">
        <v>106</v>
      </c>
      <c r="M288" s="24" t="s">
        <v>106</v>
      </c>
      <c r="N288" s="26" t="s">
        <v>106</v>
      </c>
      <c r="O288" s="26" t="s">
        <v>106</v>
      </c>
      <c r="P288" s="24" t="s">
        <v>107</v>
      </c>
      <c r="Q288" s="25" t="s">
        <v>107</v>
      </c>
      <c r="R288" s="24" t="s">
        <v>107</v>
      </c>
      <c r="S288" s="25" t="s">
        <v>107</v>
      </c>
      <c r="T288" s="23" t="s">
        <v>106</v>
      </c>
      <c r="U288" s="23" t="s">
        <v>106</v>
      </c>
      <c r="V288" s="23" t="s">
        <v>106</v>
      </c>
      <c r="W288" s="23" t="s">
        <v>106</v>
      </c>
      <c r="X288" s="23" t="s">
        <v>107</v>
      </c>
      <c r="Y288" s="23" t="s">
        <v>107</v>
      </c>
      <c r="Z288" s="23" t="s">
        <v>107</v>
      </c>
      <c r="AA288" s="23" t="s">
        <v>106</v>
      </c>
      <c r="AB288" s="23" t="s">
        <v>107</v>
      </c>
      <c r="AC288" s="23" t="s">
        <v>106</v>
      </c>
      <c r="AD288" s="23" t="s">
        <v>106</v>
      </c>
      <c r="AE288" s="23" t="s">
        <v>107</v>
      </c>
      <c r="AF288" s="23" t="s">
        <v>107</v>
      </c>
      <c r="AG288" s="23" t="s">
        <v>107</v>
      </c>
      <c r="AH288" s="23" t="s">
        <v>107</v>
      </c>
      <c r="AI288" s="23" t="str">
        <f t="shared" si="158"/>
        <v>No</v>
      </c>
      <c r="AJ288" s="23" t="s">
        <v>106</v>
      </c>
      <c r="AK288" s="23" t="s">
        <v>106</v>
      </c>
      <c r="AL288" s="23" t="s">
        <v>107</v>
      </c>
      <c r="AM288" s="23" t="str">
        <f t="shared" si="159"/>
        <v>No</v>
      </c>
      <c r="AN288" s="23" t="s">
        <v>106</v>
      </c>
      <c r="AO288" s="23" t="s">
        <v>106</v>
      </c>
      <c r="AP288" s="23" t="s">
        <v>106</v>
      </c>
      <c r="AQ288" s="23" t="s">
        <v>107</v>
      </c>
      <c r="AR288" s="23" t="s">
        <v>106</v>
      </c>
      <c r="AS288" s="23" t="s">
        <v>106</v>
      </c>
      <c r="AT288" s="23" t="s">
        <v>106</v>
      </c>
      <c r="AU288" s="24" t="s">
        <v>108</v>
      </c>
      <c r="AV288" s="25" t="s">
        <v>107</v>
      </c>
      <c r="AW288" s="23" t="s">
        <v>107</v>
      </c>
      <c r="AX288" s="23" t="str">
        <f t="shared" si="160"/>
        <v>Yes</v>
      </c>
      <c r="AY288" s="23" t="str">
        <f t="shared" si="161"/>
        <v>Yes</v>
      </c>
      <c r="AZ288" s="24" t="s">
        <v>107</v>
      </c>
      <c r="BA288" s="23" t="s">
        <v>106</v>
      </c>
      <c r="BB288" s="23" t="s">
        <v>106</v>
      </c>
      <c r="BC288" s="23" t="s">
        <v>106</v>
      </c>
      <c r="BD288" s="23" t="s">
        <v>107</v>
      </c>
      <c r="BE288" s="23" t="s">
        <v>107</v>
      </c>
    </row>
    <row r="289" spans="1:57" x14ac:dyDescent="0.35">
      <c r="A289" s="110" t="s">
        <v>236</v>
      </c>
      <c r="C289" s="23" t="s">
        <v>107</v>
      </c>
      <c r="D289" s="23" t="s">
        <v>107</v>
      </c>
      <c r="E289" s="23" t="s">
        <v>106</v>
      </c>
      <c r="F289" s="23" t="s">
        <v>106</v>
      </c>
      <c r="G289" s="24" t="s">
        <v>106</v>
      </c>
      <c r="H289" s="25" t="s">
        <v>107</v>
      </c>
      <c r="I289" s="23" t="s">
        <v>106</v>
      </c>
      <c r="J289" s="24" t="s">
        <v>107</v>
      </c>
      <c r="K289" s="25" t="s">
        <v>107</v>
      </c>
      <c r="L289" s="23" t="s">
        <v>107</v>
      </c>
      <c r="M289" s="24" t="s">
        <v>107</v>
      </c>
      <c r="N289" s="26" t="s">
        <v>107</v>
      </c>
      <c r="O289" s="26" t="s">
        <v>107</v>
      </c>
      <c r="P289" s="24" t="s">
        <v>106</v>
      </c>
      <c r="Q289" s="25" t="s">
        <v>107</v>
      </c>
      <c r="R289" s="24" t="s">
        <v>107</v>
      </c>
      <c r="S289" s="25" t="s">
        <v>107</v>
      </c>
      <c r="T289" s="23" t="s">
        <v>106</v>
      </c>
      <c r="U289" s="23" t="s">
        <v>107</v>
      </c>
      <c r="V289" s="23" t="s">
        <v>106</v>
      </c>
      <c r="W289" s="23" t="s">
        <v>107</v>
      </c>
      <c r="X289" s="23" t="s">
        <v>107</v>
      </c>
      <c r="Y289" s="23" t="s">
        <v>107</v>
      </c>
      <c r="Z289" s="23" t="s">
        <v>107</v>
      </c>
      <c r="AA289" s="23" t="s">
        <v>106</v>
      </c>
      <c r="AB289" s="23" t="s">
        <v>107</v>
      </c>
      <c r="AC289" s="23" t="s">
        <v>107</v>
      </c>
      <c r="AD289" s="23" t="s">
        <v>107</v>
      </c>
      <c r="AE289" s="23" t="s">
        <v>107</v>
      </c>
      <c r="AF289" s="23" t="s">
        <v>107</v>
      </c>
      <c r="AG289" s="23" t="s">
        <v>107</v>
      </c>
      <c r="AH289" s="23" t="s">
        <v>107</v>
      </c>
      <c r="AI289" s="23" t="str">
        <f t="shared" si="158"/>
        <v>No</v>
      </c>
      <c r="AJ289" s="23" t="s">
        <v>107</v>
      </c>
      <c r="AK289" s="23" t="s">
        <v>107</v>
      </c>
      <c r="AL289" s="23" t="s">
        <v>107</v>
      </c>
      <c r="AM289" s="23" t="str">
        <f t="shared" si="159"/>
        <v>No</v>
      </c>
      <c r="AN289" s="23" t="s">
        <v>107</v>
      </c>
      <c r="AO289" s="23" t="s">
        <v>107</v>
      </c>
      <c r="AP289" s="23" t="s">
        <v>106</v>
      </c>
      <c r="AQ289" s="23" t="s">
        <v>107</v>
      </c>
      <c r="AR289" s="23" t="s">
        <v>107</v>
      </c>
      <c r="AS289" s="23" t="s">
        <v>107</v>
      </c>
      <c r="AT289" s="23" t="s">
        <v>107</v>
      </c>
      <c r="AU289" s="24" t="s">
        <v>108</v>
      </c>
      <c r="AV289" s="25" t="s">
        <v>107</v>
      </c>
      <c r="AW289" s="23" t="s">
        <v>107</v>
      </c>
      <c r="AX289" s="23" t="str">
        <f t="shared" si="160"/>
        <v>No</v>
      </c>
      <c r="AY289" s="23" t="str">
        <f t="shared" si="161"/>
        <v>No</v>
      </c>
      <c r="AZ289" s="24" t="s">
        <v>107</v>
      </c>
      <c r="BA289" s="23" t="s">
        <v>107</v>
      </c>
      <c r="BB289" s="23" t="s">
        <v>107</v>
      </c>
      <c r="BC289" s="23" t="s">
        <v>107</v>
      </c>
      <c r="BD289" s="23" t="s">
        <v>107</v>
      </c>
      <c r="BE289" s="23" t="s">
        <v>107</v>
      </c>
    </row>
    <row r="290" spans="1:57" x14ac:dyDescent="0.35">
      <c r="A290" s="110" t="s">
        <v>237</v>
      </c>
      <c r="C290" s="23" t="s">
        <v>107</v>
      </c>
      <c r="D290" s="23" t="s">
        <v>107</v>
      </c>
      <c r="E290" s="23" t="s">
        <v>106</v>
      </c>
      <c r="F290" s="23" t="s">
        <v>106</v>
      </c>
      <c r="G290" s="24" t="s">
        <v>106</v>
      </c>
      <c r="H290" s="25" t="s">
        <v>107</v>
      </c>
      <c r="I290" s="23" t="s">
        <v>106</v>
      </c>
      <c r="J290" s="24" t="s">
        <v>107</v>
      </c>
      <c r="K290" s="25" t="s">
        <v>107</v>
      </c>
      <c r="L290" s="23" t="s">
        <v>107</v>
      </c>
      <c r="M290" s="24" t="s">
        <v>106</v>
      </c>
      <c r="N290" s="26" t="s">
        <v>106</v>
      </c>
      <c r="O290" s="26" t="s">
        <v>106</v>
      </c>
      <c r="P290" s="24" t="s">
        <v>106</v>
      </c>
      <c r="Q290" s="25" t="s">
        <v>107</v>
      </c>
      <c r="R290" s="24" t="s">
        <v>107</v>
      </c>
      <c r="S290" s="25" t="s">
        <v>107</v>
      </c>
      <c r="T290" s="23" t="s">
        <v>106</v>
      </c>
      <c r="U290" s="23" t="s">
        <v>107</v>
      </c>
      <c r="V290" s="23" t="s">
        <v>107</v>
      </c>
      <c r="W290" s="23" t="s">
        <v>107</v>
      </c>
      <c r="X290" s="23" t="s">
        <v>107</v>
      </c>
      <c r="Y290" s="23" t="s">
        <v>107</v>
      </c>
      <c r="Z290" s="23" t="s">
        <v>107</v>
      </c>
      <c r="AA290" s="23" t="s">
        <v>106</v>
      </c>
      <c r="AB290" s="23" t="s">
        <v>107</v>
      </c>
      <c r="AC290" s="23" t="s">
        <v>107</v>
      </c>
      <c r="AD290" s="23" t="s">
        <v>107</v>
      </c>
      <c r="AE290" s="23" t="s">
        <v>107</v>
      </c>
      <c r="AF290" s="23" t="s">
        <v>107</v>
      </c>
      <c r="AG290" s="23" t="s">
        <v>107</v>
      </c>
      <c r="AH290" s="23" t="s">
        <v>107</v>
      </c>
      <c r="AI290" s="23" t="str">
        <f t="shared" si="158"/>
        <v>No</v>
      </c>
      <c r="AJ290" s="23" t="s">
        <v>107</v>
      </c>
      <c r="AK290" s="23" t="s">
        <v>107</v>
      </c>
      <c r="AL290" s="23" t="s">
        <v>107</v>
      </c>
      <c r="AM290" s="23" t="str">
        <f t="shared" si="159"/>
        <v>No</v>
      </c>
      <c r="AN290" s="23" t="s">
        <v>107</v>
      </c>
      <c r="AO290" s="23" t="s">
        <v>106</v>
      </c>
      <c r="AP290" s="23" t="s">
        <v>106</v>
      </c>
      <c r="AQ290" s="23" t="s">
        <v>107</v>
      </c>
      <c r="AR290" s="23" t="s">
        <v>107</v>
      </c>
      <c r="AS290" s="23" t="s">
        <v>106</v>
      </c>
      <c r="AT290" s="23" t="s">
        <v>107</v>
      </c>
      <c r="AU290" s="24" t="s">
        <v>108</v>
      </c>
      <c r="AV290" s="25" t="s">
        <v>107</v>
      </c>
      <c r="AW290" s="23" t="s">
        <v>107</v>
      </c>
      <c r="AX290" s="23" t="str">
        <f t="shared" si="160"/>
        <v>No</v>
      </c>
      <c r="AY290" s="23" t="str">
        <f t="shared" si="161"/>
        <v>No</v>
      </c>
      <c r="AZ290" s="24" t="s">
        <v>107</v>
      </c>
      <c r="BA290" s="23" t="s">
        <v>107</v>
      </c>
      <c r="BB290" s="23" t="s">
        <v>107</v>
      </c>
      <c r="BC290" s="23" t="s">
        <v>107</v>
      </c>
      <c r="BD290" s="23" t="s">
        <v>107</v>
      </c>
      <c r="BE290" s="23" t="s">
        <v>107</v>
      </c>
    </row>
    <row r="291" spans="1:57" x14ac:dyDescent="0.35">
      <c r="A291" s="110" t="s">
        <v>238</v>
      </c>
      <c r="C291" s="23" t="s">
        <v>106</v>
      </c>
      <c r="D291" s="23" t="s">
        <v>107</v>
      </c>
      <c r="E291" s="23" t="s">
        <v>106</v>
      </c>
      <c r="F291" s="23" t="s">
        <v>106</v>
      </c>
      <c r="G291" s="24" t="s">
        <v>106</v>
      </c>
      <c r="H291" s="25" t="s">
        <v>107</v>
      </c>
      <c r="I291" s="23" t="s">
        <v>106</v>
      </c>
      <c r="J291" s="24" t="s">
        <v>107</v>
      </c>
      <c r="K291" s="25" t="s">
        <v>107</v>
      </c>
      <c r="L291" s="23" t="s">
        <v>107</v>
      </c>
      <c r="M291" s="24" t="s">
        <v>106</v>
      </c>
      <c r="N291" s="26" t="s">
        <v>106</v>
      </c>
      <c r="O291" s="26" t="s">
        <v>106</v>
      </c>
      <c r="P291" s="24" t="s">
        <v>106</v>
      </c>
      <c r="Q291" s="25" t="s">
        <v>107</v>
      </c>
      <c r="R291" s="24" t="s">
        <v>107</v>
      </c>
      <c r="S291" s="25" t="s">
        <v>107</v>
      </c>
      <c r="T291" s="23" t="s">
        <v>106</v>
      </c>
      <c r="U291" s="23" t="s">
        <v>106</v>
      </c>
      <c r="V291" s="23" t="s">
        <v>106</v>
      </c>
      <c r="W291" s="23" t="s">
        <v>106</v>
      </c>
      <c r="X291" s="23" t="s">
        <v>107</v>
      </c>
      <c r="Y291" s="23" t="s">
        <v>107</v>
      </c>
      <c r="Z291" s="23" t="s">
        <v>107</v>
      </c>
      <c r="AA291" s="23" t="s">
        <v>106</v>
      </c>
      <c r="AB291" s="23" t="s">
        <v>106</v>
      </c>
      <c r="AC291" s="23" t="s">
        <v>107</v>
      </c>
      <c r="AD291" s="23" t="s">
        <v>106</v>
      </c>
      <c r="AE291" s="23" t="s">
        <v>106</v>
      </c>
      <c r="AF291" s="23" t="s">
        <v>107</v>
      </c>
      <c r="AG291" s="23" t="s">
        <v>107</v>
      </c>
      <c r="AH291" s="23" t="s">
        <v>107</v>
      </c>
      <c r="AI291" s="23" t="str">
        <f t="shared" si="158"/>
        <v>No</v>
      </c>
      <c r="AJ291" s="23" t="s">
        <v>106</v>
      </c>
      <c r="AK291" s="23" t="s">
        <v>106</v>
      </c>
      <c r="AL291" s="23" t="s">
        <v>107</v>
      </c>
      <c r="AM291" s="23" t="str">
        <f t="shared" si="159"/>
        <v>No</v>
      </c>
      <c r="AN291" s="23" t="s">
        <v>106</v>
      </c>
      <c r="AO291" s="23" t="s">
        <v>106</v>
      </c>
      <c r="AP291" s="23" t="s">
        <v>106</v>
      </c>
      <c r="AQ291" s="23" t="s">
        <v>107</v>
      </c>
      <c r="AR291" s="23" t="s">
        <v>106</v>
      </c>
      <c r="AS291" s="23" t="s">
        <v>107</v>
      </c>
      <c r="AT291" s="23" t="s">
        <v>106</v>
      </c>
      <c r="AU291" s="24" t="s">
        <v>108</v>
      </c>
      <c r="AV291" s="25" t="s">
        <v>107</v>
      </c>
      <c r="AW291" s="23" t="s">
        <v>107</v>
      </c>
      <c r="AX291" s="23" t="str">
        <f t="shared" si="160"/>
        <v>Yes</v>
      </c>
      <c r="AY291" s="23" t="str">
        <f t="shared" si="161"/>
        <v>Yes</v>
      </c>
      <c r="AZ291" s="24" t="s">
        <v>107</v>
      </c>
      <c r="BA291" s="23" t="s">
        <v>106</v>
      </c>
      <c r="BB291" s="23" t="s">
        <v>106</v>
      </c>
      <c r="BC291" s="23" t="s">
        <v>106</v>
      </c>
      <c r="BD291" s="23" t="s">
        <v>107</v>
      </c>
      <c r="BE291" s="23" t="s">
        <v>107</v>
      </c>
    </row>
    <row r="292" spans="1:57" x14ac:dyDescent="0.35">
      <c r="A292" s="110" t="s">
        <v>239</v>
      </c>
      <c r="C292" s="65" t="s">
        <v>106</v>
      </c>
      <c r="D292" s="65" t="s">
        <v>107</v>
      </c>
      <c r="E292" s="65" t="s">
        <v>106</v>
      </c>
      <c r="F292" s="65" t="s">
        <v>106</v>
      </c>
      <c r="G292" s="66" t="s">
        <v>106</v>
      </c>
      <c r="H292" s="67" t="s">
        <v>107</v>
      </c>
      <c r="I292" s="65" t="s">
        <v>106</v>
      </c>
      <c r="J292" s="66" t="s">
        <v>107</v>
      </c>
      <c r="K292" s="67" t="s">
        <v>107</v>
      </c>
      <c r="L292" s="65" t="s">
        <v>106</v>
      </c>
      <c r="M292" s="66" t="s">
        <v>106</v>
      </c>
      <c r="N292" s="68" t="s">
        <v>106</v>
      </c>
      <c r="O292" s="68" t="s">
        <v>106</v>
      </c>
      <c r="P292" s="66" t="s">
        <v>106</v>
      </c>
      <c r="Q292" s="67" t="s">
        <v>107</v>
      </c>
      <c r="R292" s="66" t="s">
        <v>106</v>
      </c>
      <c r="S292" s="67" t="s">
        <v>107</v>
      </c>
      <c r="T292" s="65" t="s">
        <v>106</v>
      </c>
      <c r="U292" s="65" t="s">
        <v>106</v>
      </c>
      <c r="V292" s="65" t="s">
        <v>106</v>
      </c>
      <c r="W292" s="65" t="s">
        <v>106</v>
      </c>
      <c r="X292" s="65" t="s">
        <v>106</v>
      </c>
      <c r="Y292" s="65" t="s">
        <v>107</v>
      </c>
      <c r="Z292" s="65" t="s">
        <v>107</v>
      </c>
      <c r="AA292" s="65" t="s">
        <v>106</v>
      </c>
      <c r="AB292" s="65" t="s">
        <v>106</v>
      </c>
      <c r="AC292" s="65" t="s">
        <v>106</v>
      </c>
      <c r="AD292" s="65" t="s">
        <v>106</v>
      </c>
      <c r="AE292" s="65" t="s">
        <v>106</v>
      </c>
      <c r="AF292" s="65" t="s">
        <v>106</v>
      </c>
      <c r="AG292" s="65" t="s">
        <v>106</v>
      </c>
      <c r="AH292" s="65" t="s">
        <v>106</v>
      </c>
      <c r="AI292" s="65" t="str">
        <f t="shared" si="158"/>
        <v>Yes</v>
      </c>
      <c r="AJ292" s="65" t="s">
        <v>106</v>
      </c>
      <c r="AK292" s="65" t="s">
        <v>106</v>
      </c>
      <c r="AL292" s="23" t="s">
        <v>107</v>
      </c>
      <c r="AM292" s="65" t="str">
        <f t="shared" si="159"/>
        <v>Yes</v>
      </c>
      <c r="AN292" s="65" t="s">
        <v>106</v>
      </c>
      <c r="AO292" s="65" t="s">
        <v>106</v>
      </c>
      <c r="AP292" s="65" t="s">
        <v>106</v>
      </c>
      <c r="AQ292" s="65" t="s">
        <v>107</v>
      </c>
      <c r="AR292" s="65" t="s">
        <v>106</v>
      </c>
      <c r="AS292" s="65" t="s">
        <v>106</v>
      </c>
      <c r="AT292" s="65" t="s">
        <v>106</v>
      </c>
      <c r="AU292" s="24" t="s">
        <v>108</v>
      </c>
      <c r="AV292" s="67" t="s">
        <v>107</v>
      </c>
      <c r="AW292" s="65" t="s">
        <v>107</v>
      </c>
      <c r="AX292" s="65" t="str">
        <f t="shared" si="160"/>
        <v>Yes</v>
      </c>
      <c r="AY292" s="65" t="str">
        <f t="shared" si="161"/>
        <v>Yes</v>
      </c>
      <c r="AZ292" s="66" t="s">
        <v>107</v>
      </c>
      <c r="BA292" s="65" t="s">
        <v>106</v>
      </c>
      <c r="BB292" s="65" t="s">
        <v>106</v>
      </c>
      <c r="BC292" s="65" t="s">
        <v>106</v>
      </c>
      <c r="BD292" s="65" t="s">
        <v>107</v>
      </c>
      <c r="BE292" s="65" t="s">
        <v>107</v>
      </c>
    </row>
    <row r="293" spans="1:57" x14ac:dyDescent="0.35">
      <c r="A293" s="110" t="s">
        <v>240</v>
      </c>
      <c r="C293" s="65" t="s">
        <v>106</v>
      </c>
      <c r="D293" s="65" t="s">
        <v>106</v>
      </c>
      <c r="E293" s="65" t="s">
        <v>106</v>
      </c>
      <c r="F293" s="65" t="s">
        <v>106</v>
      </c>
      <c r="G293" s="66" t="s">
        <v>106</v>
      </c>
      <c r="H293" s="67" t="s">
        <v>107</v>
      </c>
      <c r="I293" s="65" t="s">
        <v>106</v>
      </c>
      <c r="J293" s="66" t="s">
        <v>106</v>
      </c>
      <c r="K293" s="67" t="s">
        <v>107</v>
      </c>
      <c r="L293" s="65" t="s">
        <v>106</v>
      </c>
      <c r="M293" s="66" t="s">
        <v>106</v>
      </c>
      <c r="N293" s="68" t="s">
        <v>106</v>
      </c>
      <c r="O293" s="68" t="s">
        <v>106</v>
      </c>
      <c r="P293" s="66" t="s">
        <v>106</v>
      </c>
      <c r="Q293" s="67" t="s">
        <v>107</v>
      </c>
      <c r="R293" s="66" t="s">
        <v>106</v>
      </c>
      <c r="S293" s="67" t="s">
        <v>107</v>
      </c>
      <c r="T293" s="65" t="s">
        <v>106</v>
      </c>
      <c r="U293" s="65" t="s">
        <v>106</v>
      </c>
      <c r="V293" s="65" t="s">
        <v>106</v>
      </c>
      <c r="W293" s="65" t="s">
        <v>106</v>
      </c>
      <c r="X293" s="65" t="s">
        <v>106</v>
      </c>
      <c r="Y293" s="65" t="s">
        <v>107</v>
      </c>
      <c r="Z293" s="65" t="s">
        <v>107</v>
      </c>
      <c r="AA293" s="65" t="s">
        <v>106</v>
      </c>
      <c r="AB293" s="65" t="s">
        <v>106</v>
      </c>
      <c r="AC293" s="65" t="s">
        <v>106</v>
      </c>
      <c r="AD293" s="65" t="s">
        <v>106</v>
      </c>
      <c r="AE293" s="65" t="s">
        <v>106</v>
      </c>
      <c r="AF293" s="65" t="s">
        <v>106</v>
      </c>
      <c r="AG293" s="65" t="s">
        <v>106</v>
      </c>
      <c r="AH293" s="65" t="s">
        <v>106</v>
      </c>
      <c r="AI293" s="65" t="str">
        <f t="shared" si="158"/>
        <v>Yes</v>
      </c>
      <c r="AJ293" s="65" t="s">
        <v>106</v>
      </c>
      <c r="AK293" s="65" t="s">
        <v>106</v>
      </c>
      <c r="AL293" s="23" t="s">
        <v>107</v>
      </c>
      <c r="AM293" s="65" t="str">
        <f t="shared" si="159"/>
        <v>Yes</v>
      </c>
      <c r="AN293" s="65" t="s">
        <v>106</v>
      </c>
      <c r="AO293" s="65" t="s">
        <v>106</v>
      </c>
      <c r="AP293" s="65" t="s">
        <v>106</v>
      </c>
      <c r="AQ293" s="65" t="s">
        <v>106</v>
      </c>
      <c r="AR293" s="65" t="s">
        <v>106</v>
      </c>
      <c r="AS293" s="65" t="s">
        <v>106</v>
      </c>
      <c r="AT293" s="65" t="s">
        <v>106</v>
      </c>
      <c r="AU293" s="24" t="s">
        <v>108</v>
      </c>
      <c r="AV293" s="67" t="s">
        <v>107</v>
      </c>
      <c r="AW293" s="65" t="s">
        <v>107</v>
      </c>
      <c r="AX293" s="65" t="str">
        <f t="shared" si="160"/>
        <v>Yes</v>
      </c>
      <c r="AY293" s="65" t="str">
        <f t="shared" si="161"/>
        <v>Yes</v>
      </c>
      <c r="AZ293" s="66" t="s">
        <v>107</v>
      </c>
      <c r="BA293" s="65" t="s">
        <v>106</v>
      </c>
      <c r="BB293" s="65" t="s">
        <v>106</v>
      </c>
      <c r="BC293" s="65" t="s">
        <v>106</v>
      </c>
      <c r="BD293" s="65" t="s">
        <v>107</v>
      </c>
      <c r="BE293" s="65" t="s">
        <v>106</v>
      </c>
    </row>
    <row r="294" spans="1:57" x14ac:dyDescent="0.35">
      <c r="A294" s="92" t="s">
        <v>154</v>
      </c>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row>
    <row r="295" spans="1:57" x14ac:dyDescent="0.35">
      <c r="A295" s="110" t="s">
        <v>241</v>
      </c>
      <c r="C295" s="23" t="s">
        <v>106</v>
      </c>
      <c r="D295" s="23" t="s">
        <v>107</v>
      </c>
      <c r="E295" s="23" t="s">
        <v>106</v>
      </c>
      <c r="F295" s="23" t="s">
        <v>106</v>
      </c>
      <c r="G295" s="24" t="s">
        <v>106</v>
      </c>
      <c r="H295" s="25" t="s">
        <v>107</v>
      </c>
      <c r="I295" s="23" t="s">
        <v>106</v>
      </c>
      <c r="J295" s="24" t="s">
        <v>107</v>
      </c>
      <c r="K295" s="25" t="s">
        <v>107</v>
      </c>
      <c r="L295" s="23" t="s">
        <v>107</v>
      </c>
      <c r="M295" s="24" t="s">
        <v>106</v>
      </c>
      <c r="N295" s="26" t="s">
        <v>106</v>
      </c>
      <c r="O295" s="26" t="s">
        <v>106</v>
      </c>
      <c r="P295" s="24" t="s">
        <v>107</v>
      </c>
      <c r="Q295" s="25" t="s">
        <v>107</v>
      </c>
      <c r="R295" s="24" t="s">
        <v>107</v>
      </c>
      <c r="S295" s="25" t="s">
        <v>107</v>
      </c>
      <c r="T295" s="23" t="s">
        <v>106</v>
      </c>
      <c r="U295" s="23" t="s">
        <v>107</v>
      </c>
      <c r="V295" s="23" t="s">
        <v>106</v>
      </c>
      <c r="W295" s="23" t="s">
        <v>106</v>
      </c>
      <c r="X295" s="23" t="s">
        <v>107</v>
      </c>
      <c r="Y295" s="23" t="s">
        <v>107</v>
      </c>
      <c r="Z295" s="23" t="s">
        <v>107</v>
      </c>
      <c r="AA295" s="23" t="s">
        <v>106</v>
      </c>
      <c r="AB295" s="23" t="s">
        <v>107</v>
      </c>
      <c r="AC295" s="23" t="s">
        <v>107</v>
      </c>
      <c r="AD295" s="23" t="s">
        <v>107</v>
      </c>
      <c r="AE295" s="23" t="s">
        <v>107</v>
      </c>
      <c r="AF295" s="23" t="s">
        <v>107</v>
      </c>
      <c r="AG295" s="23" t="s">
        <v>107</v>
      </c>
      <c r="AH295" s="23" t="s">
        <v>107</v>
      </c>
      <c r="AI295" s="23" t="str">
        <f t="shared" ref="AI295:AI308" si="162">AH295</f>
        <v>No</v>
      </c>
      <c r="AJ295" s="23" t="s">
        <v>107</v>
      </c>
      <c r="AK295" s="23" t="s">
        <v>106</v>
      </c>
      <c r="AL295" s="23" t="s">
        <v>107</v>
      </c>
      <c r="AM295" s="23" t="str">
        <f t="shared" ref="AM295:AM308" si="163">AF295</f>
        <v>No</v>
      </c>
      <c r="AN295" s="23" t="s">
        <v>106</v>
      </c>
      <c r="AO295" s="23" t="s">
        <v>107</v>
      </c>
      <c r="AP295" s="23" t="s">
        <v>106</v>
      </c>
      <c r="AQ295" s="23" t="s">
        <v>107</v>
      </c>
      <c r="AR295" s="23" t="s">
        <v>107</v>
      </c>
      <c r="AS295" s="23" t="s">
        <v>107</v>
      </c>
      <c r="AT295" s="23" t="s">
        <v>107</v>
      </c>
      <c r="AU295" s="24" t="s">
        <v>108</v>
      </c>
      <c r="AV295" s="25" t="s">
        <v>107</v>
      </c>
      <c r="AW295" s="23" t="s">
        <v>107</v>
      </c>
      <c r="AX295" s="23" t="str">
        <f>AT295</f>
        <v>No</v>
      </c>
      <c r="AY295" s="23" t="str">
        <f>AT295</f>
        <v>No</v>
      </c>
      <c r="AZ295" s="24" t="s">
        <v>107</v>
      </c>
      <c r="BA295" s="23" t="s">
        <v>106</v>
      </c>
      <c r="BB295" s="23" t="s">
        <v>107</v>
      </c>
      <c r="BC295" s="23" t="s">
        <v>106</v>
      </c>
      <c r="BD295" s="23" t="s">
        <v>107</v>
      </c>
      <c r="BE295" s="23" t="s">
        <v>107</v>
      </c>
    </row>
    <row r="296" spans="1:57" x14ac:dyDescent="0.35">
      <c r="A296" s="110" t="s">
        <v>242</v>
      </c>
      <c r="C296" s="23" t="s">
        <v>106</v>
      </c>
      <c r="D296" s="23" t="s">
        <v>107</v>
      </c>
      <c r="E296" s="23" t="s">
        <v>106</v>
      </c>
      <c r="F296" s="23" t="s">
        <v>106</v>
      </c>
      <c r="G296" s="24" t="s">
        <v>106</v>
      </c>
      <c r="H296" s="25" t="s">
        <v>107</v>
      </c>
      <c r="I296" s="23" t="s">
        <v>106</v>
      </c>
      <c r="J296" s="24" t="s">
        <v>107</v>
      </c>
      <c r="K296" s="25" t="s">
        <v>107</v>
      </c>
      <c r="L296" s="23" t="s">
        <v>107</v>
      </c>
      <c r="M296" s="24" t="s">
        <v>107</v>
      </c>
      <c r="N296" s="26" t="s">
        <v>107</v>
      </c>
      <c r="O296" s="26" t="s">
        <v>107</v>
      </c>
      <c r="P296" s="24" t="s">
        <v>106</v>
      </c>
      <c r="Q296" s="25" t="s">
        <v>107</v>
      </c>
      <c r="R296" s="24" t="s">
        <v>107</v>
      </c>
      <c r="S296" s="25" t="s">
        <v>107</v>
      </c>
      <c r="T296" s="23" t="s">
        <v>106</v>
      </c>
      <c r="U296" s="23" t="s">
        <v>107</v>
      </c>
      <c r="V296" s="23" t="s">
        <v>106</v>
      </c>
      <c r="W296" s="23" t="s">
        <v>106</v>
      </c>
      <c r="X296" s="23" t="s">
        <v>107</v>
      </c>
      <c r="Y296" s="23" t="s">
        <v>107</v>
      </c>
      <c r="Z296" s="23" t="s">
        <v>107</v>
      </c>
      <c r="AA296" s="23" t="s">
        <v>106</v>
      </c>
      <c r="AB296" s="23" t="s">
        <v>107</v>
      </c>
      <c r="AC296" s="23" t="s">
        <v>107</v>
      </c>
      <c r="AD296" s="23" t="s">
        <v>107</v>
      </c>
      <c r="AE296" s="23" t="s">
        <v>107</v>
      </c>
      <c r="AF296" s="23" t="s">
        <v>107</v>
      </c>
      <c r="AG296" s="23" t="s">
        <v>107</v>
      </c>
      <c r="AH296" s="23" t="s">
        <v>107</v>
      </c>
      <c r="AI296" s="23" t="str">
        <f t="shared" si="162"/>
        <v>No</v>
      </c>
      <c r="AJ296" s="23" t="s">
        <v>107</v>
      </c>
      <c r="AK296" s="23" t="s">
        <v>106</v>
      </c>
      <c r="AL296" s="23" t="s">
        <v>107</v>
      </c>
      <c r="AM296" s="23" t="str">
        <f t="shared" si="163"/>
        <v>No</v>
      </c>
      <c r="AN296" s="23" t="s">
        <v>106</v>
      </c>
      <c r="AO296" s="23" t="s">
        <v>107</v>
      </c>
      <c r="AP296" s="23" t="s">
        <v>106</v>
      </c>
      <c r="AQ296" s="23" t="s">
        <v>107</v>
      </c>
      <c r="AR296" s="23" t="s">
        <v>107</v>
      </c>
      <c r="AS296" s="23" t="s">
        <v>107</v>
      </c>
      <c r="AT296" s="23" t="s">
        <v>107</v>
      </c>
      <c r="AU296" s="24" t="s">
        <v>108</v>
      </c>
      <c r="AV296" s="25" t="s">
        <v>107</v>
      </c>
      <c r="AW296" s="23" t="s">
        <v>107</v>
      </c>
      <c r="AX296" s="23" t="str">
        <f t="shared" ref="AX296:AX308" si="164">AT296</f>
        <v>No</v>
      </c>
      <c r="AY296" s="23" t="str">
        <f t="shared" ref="AY296:AY308" si="165">AT296</f>
        <v>No</v>
      </c>
      <c r="AZ296" s="24" t="s">
        <v>107</v>
      </c>
      <c r="BA296" s="23" t="s">
        <v>106</v>
      </c>
      <c r="BB296" s="23" t="s">
        <v>107</v>
      </c>
      <c r="BC296" s="23" t="s">
        <v>106</v>
      </c>
      <c r="BD296" s="23" t="s">
        <v>107</v>
      </c>
      <c r="BE296" s="23" t="s">
        <v>107</v>
      </c>
    </row>
    <row r="297" spans="1:57" x14ac:dyDescent="0.35">
      <c r="A297" s="110" t="s">
        <v>243</v>
      </c>
      <c r="C297" s="23" t="s">
        <v>106</v>
      </c>
      <c r="D297" s="23" t="s">
        <v>107</v>
      </c>
      <c r="E297" s="23" t="s">
        <v>106</v>
      </c>
      <c r="F297" s="23" t="s">
        <v>106</v>
      </c>
      <c r="G297" s="24" t="s">
        <v>106</v>
      </c>
      <c r="H297" s="25" t="s">
        <v>107</v>
      </c>
      <c r="I297" s="23" t="s">
        <v>106</v>
      </c>
      <c r="J297" s="24" t="s">
        <v>107</v>
      </c>
      <c r="K297" s="25" t="s">
        <v>107</v>
      </c>
      <c r="L297" s="23" t="s">
        <v>107</v>
      </c>
      <c r="M297" s="24" t="s">
        <v>106</v>
      </c>
      <c r="N297" s="26" t="s">
        <v>106</v>
      </c>
      <c r="O297" s="26" t="s">
        <v>106</v>
      </c>
      <c r="P297" s="24" t="s">
        <v>107</v>
      </c>
      <c r="Q297" s="25" t="s">
        <v>107</v>
      </c>
      <c r="R297" s="24" t="s">
        <v>107</v>
      </c>
      <c r="S297" s="25" t="s">
        <v>107</v>
      </c>
      <c r="T297" s="23" t="s">
        <v>106</v>
      </c>
      <c r="U297" s="23" t="s">
        <v>107</v>
      </c>
      <c r="V297" s="23" t="s">
        <v>106</v>
      </c>
      <c r="W297" s="23" t="s">
        <v>106</v>
      </c>
      <c r="X297" s="23" t="s">
        <v>107</v>
      </c>
      <c r="Y297" s="23" t="s">
        <v>107</v>
      </c>
      <c r="Z297" s="23" t="s">
        <v>107</v>
      </c>
      <c r="AA297" s="23" t="s">
        <v>106</v>
      </c>
      <c r="AB297" s="23" t="s">
        <v>107</v>
      </c>
      <c r="AC297" s="23" t="s">
        <v>107</v>
      </c>
      <c r="AD297" s="23" t="s">
        <v>107</v>
      </c>
      <c r="AE297" s="23" t="s">
        <v>107</v>
      </c>
      <c r="AF297" s="23" t="s">
        <v>107</v>
      </c>
      <c r="AG297" s="23" t="s">
        <v>107</v>
      </c>
      <c r="AH297" s="23" t="s">
        <v>107</v>
      </c>
      <c r="AI297" s="23" t="str">
        <f t="shared" si="162"/>
        <v>No</v>
      </c>
      <c r="AJ297" s="23" t="s">
        <v>107</v>
      </c>
      <c r="AK297" s="23" t="s">
        <v>106</v>
      </c>
      <c r="AL297" s="23" t="s">
        <v>107</v>
      </c>
      <c r="AM297" s="23" t="str">
        <f t="shared" si="163"/>
        <v>No</v>
      </c>
      <c r="AN297" s="23" t="s">
        <v>106</v>
      </c>
      <c r="AO297" s="23" t="s">
        <v>107</v>
      </c>
      <c r="AP297" s="23" t="s">
        <v>106</v>
      </c>
      <c r="AQ297" s="23" t="s">
        <v>107</v>
      </c>
      <c r="AR297" s="23" t="s">
        <v>107</v>
      </c>
      <c r="AS297" s="23" t="s">
        <v>107</v>
      </c>
      <c r="AT297" s="23" t="s">
        <v>107</v>
      </c>
      <c r="AU297" s="24" t="s">
        <v>108</v>
      </c>
      <c r="AV297" s="25" t="s">
        <v>107</v>
      </c>
      <c r="AW297" s="23" t="s">
        <v>107</v>
      </c>
      <c r="AX297" s="23" t="str">
        <f t="shared" si="164"/>
        <v>No</v>
      </c>
      <c r="AY297" s="23" t="str">
        <f t="shared" si="165"/>
        <v>No</v>
      </c>
      <c r="AZ297" s="24" t="s">
        <v>107</v>
      </c>
      <c r="BA297" s="23" t="s">
        <v>106</v>
      </c>
      <c r="BB297" s="23" t="s">
        <v>107</v>
      </c>
      <c r="BC297" s="23" t="s">
        <v>106</v>
      </c>
      <c r="BD297" s="23" t="s">
        <v>107</v>
      </c>
      <c r="BE297" s="23" t="s">
        <v>107</v>
      </c>
    </row>
    <row r="298" spans="1:57" x14ac:dyDescent="0.35">
      <c r="A298" s="111" t="s">
        <v>244</v>
      </c>
      <c r="C298" s="23" t="s">
        <v>106</v>
      </c>
      <c r="D298" s="23" t="s">
        <v>107</v>
      </c>
      <c r="E298" s="23" t="s">
        <v>106</v>
      </c>
      <c r="F298" s="23" t="s">
        <v>106</v>
      </c>
      <c r="G298" s="24" t="s">
        <v>106</v>
      </c>
      <c r="H298" s="25" t="s">
        <v>107</v>
      </c>
      <c r="I298" s="23" t="s">
        <v>106</v>
      </c>
      <c r="J298" s="24" t="s">
        <v>107</v>
      </c>
      <c r="K298" s="25" t="s">
        <v>107</v>
      </c>
      <c r="L298" s="23" t="s">
        <v>106</v>
      </c>
      <c r="M298" s="24" t="s">
        <v>106</v>
      </c>
      <c r="N298" s="26" t="s">
        <v>106</v>
      </c>
      <c r="O298" s="26" t="s">
        <v>106</v>
      </c>
      <c r="P298" s="24" t="s">
        <v>106</v>
      </c>
      <c r="Q298" s="25" t="s">
        <v>107</v>
      </c>
      <c r="R298" s="24" t="s">
        <v>107</v>
      </c>
      <c r="S298" s="25" t="s">
        <v>107</v>
      </c>
      <c r="T298" s="23" t="s">
        <v>106</v>
      </c>
      <c r="U298" s="23" t="s">
        <v>107</v>
      </c>
      <c r="V298" s="23" t="s">
        <v>106</v>
      </c>
      <c r="W298" s="23" t="s">
        <v>106</v>
      </c>
      <c r="X298" s="23" t="s">
        <v>107</v>
      </c>
      <c r="Y298" s="23" t="s">
        <v>107</v>
      </c>
      <c r="Z298" s="23" t="s">
        <v>107</v>
      </c>
      <c r="AA298" s="23" t="s">
        <v>106</v>
      </c>
      <c r="AB298" s="23" t="s">
        <v>106</v>
      </c>
      <c r="AC298" s="23" t="s">
        <v>107</v>
      </c>
      <c r="AD298" s="23" t="s">
        <v>107</v>
      </c>
      <c r="AE298" s="23" t="s">
        <v>107</v>
      </c>
      <c r="AF298" s="23" t="s">
        <v>107</v>
      </c>
      <c r="AG298" s="23" t="s">
        <v>107</v>
      </c>
      <c r="AH298" s="23" t="s">
        <v>107</v>
      </c>
      <c r="AI298" s="23" t="str">
        <f t="shared" si="162"/>
        <v>No</v>
      </c>
      <c r="AJ298" s="23" t="s">
        <v>107</v>
      </c>
      <c r="AK298" s="23" t="s">
        <v>106</v>
      </c>
      <c r="AL298" s="23" t="s">
        <v>107</v>
      </c>
      <c r="AM298" s="23" t="str">
        <f t="shared" si="163"/>
        <v>No</v>
      </c>
      <c r="AN298" s="23" t="s">
        <v>106</v>
      </c>
      <c r="AO298" s="23" t="s">
        <v>107</v>
      </c>
      <c r="AP298" s="23" t="s">
        <v>106</v>
      </c>
      <c r="AQ298" s="23" t="s">
        <v>107</v>
      </c>
      <c r="AR298" s="23" t="s">
        <v>107</v>
      </c>
      <c r="AS298" s="23" t="s">
        <v>107</v>
      </c>
      <c r="AT298" s="23" t="s">
        <v>107</v>
      </c>
      <c r="AU298" s="24" t="s">
        <v>108</v>
      </c>
      <c r="AV298" s="25" t="s">
        <v>107</v>
      </c>
      <c r="AW298" s="23" t="s">
        <v>107</v>
      </c>
      <c r="AX298" s="23" t="str">
        <f t="shared" si="164"/>
        <v>No</v>
      </c>
      <c r="AY298" s="23" t="str">
        <f t="shared" si="165"/>
        <v>No</v>
      </c>
      <c r="AZ298" s="24" t="s">
        <v>107</v>
      </c>
      <c r="BA298" s="23" t="s">
        <v>106</v>
      </c>
      <c r="BB298" s="23" t="s">
        <v>106</v>
      </c>
      <c r="BC298" s="23" t="s">
        <v>106</v>
      </c>
      <c r="BD298" s="23" t="s">
        <v>107</v>
      </c>
      <c r="BE298" s="23" t="s">
        <v>107</v>
      </c>
    </row>
    <row r="299" spans="1:57" x14ac:dyDescent="0.35">
      <c r="A299" s="110" t="s">
        <v>245</v>
      </c>
      <c r="C299" s="65" t="s">
        <v>106</v>
      </c>
      <c r="D299" s="65" t="s">
        <v>106</v>
      </c>
      <c r="E299" s="65" t="s">
        <v>106</v>
      </c>
      <c r="F299" s="65" t="s">
        <v>106</v>
      </c>
      <c r="G299" s="66" t="s">
        <v>106</v>
      </c>
      <c r="H299" s="67" t="s">
        <v>107</v>
      </c>
      <c r="I299" s="65" t="s">
        <v>106</v>
      </c>
      <c r="J299" s="66" t="s">
        <v>106</v>
      </c>
      <c r="K299" s="67" t="s">
        <v>107</v>
      </c>
      <c r="L299" s="65" t="s">
        <v>106</v>
      </c>
      <c r="M299" s="66" t="s">
        <v>106</v>
      </c>
      <c r="N299" s="68" t="s">
        <v>106</v>
      </c>
      <c r="O299" s="68" t="s">
        <v>106</v>
      </c>
      <c r="P299" s="66" t="s">
        <v>106</v>
      </c>
      <c r="Q299" s="67" t="s">
        <v>107</v>
      </c>
      <c r="R299" s="66" t="s">
        <v>106</v>
      </c>
      <c r="S299" s="67" t="s">
        <v>107</v>
      </c>
      <c r="T299" s="65" t="s">
        <v>106</v>
      </c>
      <c r="U299" s="65" t="s">
        <v>106</v>
      </c>
      <c r="V299" s="65" t="s">
        <v>106</v>
      </c>
      <c r="W299" s="65" t="s">
        <v>106</v>
      </c>
      <c r="X299" s="65" t="s">
        <v>106</v>
      </c>
      <c r="Y299" s="65" t="s">
        <v>107</v>
      </c>
      <c r="Z299" s="65" t="s">
        <v>107</v>
      </c>
      <c r="AA299" s="65" t="s">
        <v>106</v>
      </c>
      <c r="AB299" s="65" t="s">
        <v>106</v>
      </c>
      <c r="AC299" s="65" t="s">
        <v>106</v>
      </c>
      <c r="AD299" s="65" t="s">
        <v>106</v>
      </c>
      <c r="AE299" s="65" t="s">
        <v>106</v>
      </c>
      <c r="AF299" s="65" t="s">
        <v>106</v>
      </c>
      <c r="AG299" s="65" t="s">
        <v>106</v>
      </c>
      <c r="AH299" s="65" t="s">
        <v>106</v>
      </c>
      <c r="AI299" s="65" t="str">
        <f t="shared" si="162"/>
        <v>Yes</v>
      </c>
      <c r="AJ299" s="65" t="s">
        <v>106</v>
      </c>
      <c r="AK299" s="65" t="s">
        <v>106</v>
      </c>
      <c r="AL299" s="23" t="s">
        <v>107</v>
      </c>
      <c r="AM299" s="65" t="str">
        <f t="shared" si="163"/>
        <v>Yes</v>
      </c>
      <c r="AN299" s="65" t="s">
        <v>106</v>
      </c>
      <c r="AO299" s="65" t="s">
        <v>106</v>
      </c>
      <c r="AP299" s="65" t="s">
        <v>106</v>
      </c>
      <c r="AQ299" s="65" t="s">
        <v>107</v>
      </c>
      <c r="AR299" s="65" t="s">
        <v>106</v>
      </c>
      <c r="AS299" s="65" t="s">
        <v>106</v>
      </c>
      <c r="AT299" s="65" t="s">
        <v>106</v>
      </c>
      <c r="AU299" s="24" t="s">
        <v>108</v>
      </c>
      <c r="AV299" s="67" t="s">
        <v>107</v>
      </c>
      <c r="AW299" s="65" t="s">
        <v>107</v>
      </c>
      <c r="AX299" s="65" t="str">
        <f t="shared" si="164"/>
        <v>Yes</v>
      </c>
      <c r="AY299" s="65" t="str">
        <f t="shared" si="165"/>
        <v>Yes</v>
      </c>
      <c r="AZ299" s="66" t="s">
        <v>107</v>
      </c>
      <c r="BA299" s="65" t="s">
        <v>106</v>
      </c>
      <c r="BB299" s="65" t="s">
        <v>106</v>
      </c>
      <c r="BC299" s="65" t="s">
        <v>106</v>
      </c>
      <c r="BD299" s="65" t="s">
        <v>107</v>
      </c>
      <c r="BE299" s="65" t="s">
        <v>107</v>
      </c>
    </row>
    <row r="300" spans="1:57" x14ac:dyDescent="0.35">
      <c r="A300" s="110" t="s">
        <v>246</v>
      </c>
      <c r="C300" s="23" t="s">
        <v>106</v>
      </c>
      <c r="D300" s="23" t="s">
        <v>106</v>
      </c>
      <c r="E300" s="23" t="s">
        <v>106</v>
      </c>
      <c r="F300" s="23" t="s">
        <v>106</v>
      </c>
      <c r="G300" s="24" t="s">
        <v>106</v>
      </c>
      <c r="H300" s="25" t="s">
        <v>107</v>
      </c>
      <c r="I300" s="23" t="s">
        <v>106</v>
      </c>
      <c r="J300" s="24" t="s">
        <v>106</v>
      </c>
      <c r="K300" s="25" t="s">
        <v>107</v>
      </c>
      <c r="L300" s="23" t="s">
        <v>106</v>
      </c>
      <c r="M300" s="24" t="s">
        <v>106</v>
      </c>
      <c r="N300" s="26" t="s">
        <v>106</v>
      </c>
      <c r="O300" s="26" t="s">
        <v>106</v>
      </c>
      <c r="P300" s="24" t="s">
        <v>106</v>
      </c>
      <c r="Q300" s="25" t="s">
        <v>107</v>
      </c>
      <c r="R300" s="24" t="s">
        <v>106</v>
      </c>
      <c r="S300" s="25" t="s">
        <v>107</v>
      </c>
      <c r="T300" s="23" t="s">
        <v>106</v>
      </c>
      <c r="U300" s="23" t="s">
        <v>106</v>
      </c>
      <c r="V300" s="23" t="s">
        <v>106</v>
      </c>
      <c r="W300" s="23" t="s">
        <v>106</v>
      </c>
      <c r="X300" s="23" t="s">
        <v>107</v>
      </c>
      <c r="Y300" s="23" t="s">
        <v>107</v>
      </c>
      <c r="Z300" s="23" t="s">
        <v>107</v>
      </c>
      <c r="AA300" s="23" t="s">
        <v>106</v>
      </c>
      <c r="AB300" s="23" t="s">
        <v>106</v>
      </c>
      <c r="AC300" s="23" t="s">
        <v>106</v>
      </c>
      <c r="AD300" s="23" t="s">
        <v>106</v>
      </c>
      <c r="AE300" s="23" t="s">
        <v>107</v>
      </c>
      <c r="AF300" s="23" t="s">
        <v>107</v>
      </c>
      <c r="AG300" s="23" t="s">
        <v>107</v>
      </c>
      <c r="AH300" s="23" t="s">
        <v>106</v>
      </c>
      <c r="AI300" s="23" t="str">
        <f t="shared" si="162"/>
        <v>Yes</v>
      </c>
      <c r="AJ300" s="23" t="s">
        <v>106</v>
      </c>
      <c r="AK300" s="23" t="s">
        <v>106</v>
      </c>
      <c r="AL300" s="23" t="s">
        <v>107</v>
      </c>
      <c r="AM300" s="23" t="str">
        <f t="shared" si="163"/>
        <v>No</v>
      </c>
      <c r="AN300" s="23" t="s">
        <v>106</v>
      </c>
      <c r="AO300" s="23" t="s">
        <v>106</v>
      </c>
      <c r="AP300" s="23" t="s">
        <v>106</v>
      </c>
      <c r="AQ300" s="23" t="s">
        <v>107</v>
      </c>
      <c r="AR300" s="23" t="s">
        <v>106</v>
      </c>
      <c r="AS300" s="23" t="s">
        <v>106</v>
      </c>
      <c r="AT300" s="23" t="s">
        <v>106</v>
      </c>
      <c r="AU300" s="24" t="s">
        <v>108</v>
      </c>
      <c r="AV300" s="25" t="s">
        <v>107</v>
      </c>
      <c r="AW300" s="23" t="s">
        <v>107</v>
      </c>
      <c r="AX300" s="23" t="str">
        <f t="shared" si="164"/>
        <v>Yes</v>
      </c>
      <c r="AY300" s="23" t="str">
        <f t="shared" si="165"/>
        <v>Yes</v>
      </c>
      <c r="AZ300" s="24" t="s">
        <v>107</v>
      </c>
      <c r="BA300" s="23" t="s">
        <v>106</v>
      </c>
      <c r="BB300" s="23" t="s">
        <v>106</v>
      </c>
      <c r="BC300" s="23" t="s">
        <v>106</v>
      </c>
      <c r="BD300" s="23" t="s">
        <v>107</v>
      </c>
      <c r="BE300" s="23" t="s">
        <v>107</v>
      </c>
    </row>
    <row r="301" spans="1:57" x14ac:dyDescent="0.35">
      <c r="A301" s="110" t="s">
        <v>247</v>
      </c>
      <c r="C301" s="23" t="s">
        <v>107</v>
      </c>
      <c r="D301" s="23" t="s">
        <v>107</v>
      </c>
      <c r="E301" s="23" t="s">
        <v>106</v>
      </c>
      <c r="F301" s="23" t="s">
        <v>107</v>
      </c>
      <c r="G301" s="24" t="s">
        <v>106</v>
      </c>
      <c r="H301" s="25" t="s">
        <v>107</v>
      </c>
      <c r="I301" s="23" t="s">
        <v>106</v>
      </c>
      <c r="J301" s="24" t="s">
        <v>107</v>
      </c>
      <c r="K301" s="25" t="s">
        <v>107</v>
      </c>
      <c r="L301" s="23" t="s">
        <v>106</v>
      </c>
      <c r="M301" s="24" t="s">
        <v>106</v>
      </c>
      <c r="N301" s="26" t="s">
        <v>106</v>
      </c>
      <c r="O301" s="26" t="s">
        <v>106</v>
      </c>
      <c r="P301" s="24" t="s">
        <v>106</v>
      </c>
      <c r="Q301" s="25" t="s">
        <v>107</v>
      </c>
      <c r="R301" s="24" t="s">
        <v>107</v>
      </c>
      <c r="S301" s="25" t="s">
        <v>107</v>
      </c>
      <c r="T301" s="23" t="s">
        <v>106</v>
      </c>
      <c r="U301" s="23" t="s">
        <v>106</v>
      </c>
      <c r="V301" s="23" t="s">
        <v>106</v>
      </c>
      <c r="W301" s="23" t="s">
        <v>107</v>
      </c>
      <c r="X301" s="23" t="s">
        <v>107</v>
      </c>
      <c r="Y301" s="23" t="s">
        <v>107</v>
      </c>
      <c r="Z301" s="23" t="s">
        <v>107</v>
      </c>
      <c r="AA301" s="23" t="s">
        <v>106</v>
      </c>
      <c r="AB301" s="23" t="s">
        <v>107</v>
      </c>
      <c r="AC301" s="23" t="s">
        <v>107</v>
      </c>
      <c r="AD301" s="23" t="s">
        <v>107</v>
      </c>
      <c r="AE301" s="23" t="s">
        <v>107</v>
      </c>
      <c r="AF301" s="23" t="s">
        <v>107</v>
      </c>
      <c r="AG301" s="23" t="s">
        <v>107</v>
      </c>
      <c r="AH301" s="23" t="s">
        <v>107</v>
      </c>
      <c r="AI301" s="23" t="str">
        <f t="shared" si="162"/>
        <v>No</v>
      </c>
      <c r="AJ301" s="23" t="s">
        <v>107</v>
      </c>
      <c r="AK301" s="23" t="s">
        <v>107</v>
      </c>
      <c r="AL301" s="23" t="s">
        <v>107</v>
      </c>
      <c r="AM301" s="23" t="str">
        <f t="shared" si="163"/>
        <v>No</v>
      </c>
      <c r="AN301" s="23" t="s">
        <v>106</v>
      </c>
      <c r="AO301" s="23" t="s">
        <v>107</v>
      </c>
      <c r="AP301" s="23" t="s">
        <v>107</v>
      </c>
      <c r="AQ301" s="23" t="s">
        <v>107</v>
      </c>
      <c r="AR301" s="23" t="s">
        <v>106</v>
      </c>
      <c r="AS301" s="23" t="s">
        <v>107</v>
      </c>
      <c r="AT301" s="23" t="s">
        <v>107</v>
      </c>
      <c r="AU301" s="24" t="s">
        <v>108</v>
      </c>
      <c r="AV301" s="25" t="s">
        <v>107</v>
      </c>
      <c r="AW301" s="23" t="s">
        <v>107</v>
      </c>
      <c r="AX301" s="23" t="str">
        <f t="shared" si="164"/>
        <v>No</v>
      </c>
      <c r="AY301" s="23" t="str">
        <f t="shared" si="165"/>
        <v>No</v>
      </c>
      <c r="AZ301" s="24" t="s">
        <v>107</v>
      </c>
      <c r="BA301" s="23" t="s">
        <v>106</v>
      </c>
      <c r="BB301" s="23" t="s">
        <v>107</v>
      </c>
      <c r="BC301" s="23" t="s">
        <v>106</v>
      </c>
      <c r="BD301" s="23" t="s">
        <v>107</v>
      </c>
      <c r="BE301" s="23" t="s">
        <v>107</v>
      </c>
    </row>
    <row r="302" spans="1:57" x14ac:dyDescent="0.35">
      <c r="A302" s="110" t="s">
        <v>248</v>
      </c>
      <c r="C302" s="23" t="s">
        <v>107</v>
      </c>
      <c r="D302" s="23" t="s">
        <v>107</v>
      </c>
      <c r="E302" s="23" t="s">
        <v>106</v>
      </c>
      <c r="F302" s="23" t="s">
        <v>107</v>
      </c>
      <c r="G302" s="24" t="s">
        <v>106</v>
      </c>
      <c r="H302" s="25" t="s">
        <v>107</v>
      </c>
      <c r="I302" s="23" t="s">
        <v>106</v>
      </c>
      <c r="J302" s="24" t="s">
        <v>107</v>
      </c>
      <c r="K302" s="25" t="s">
        <v>107</v>
      </c>
      <c r="L302" s="23" t="s">
        <v>107</v>
      </c>
      <c r="M302" s="24" t="s">
        <v>107</v>
      </c>
      <c r="N302" s="26" t="s">
        <v>107</v>
      </c>
      <c r="O302" s="26" t="s">
        <v>107</v>
      </c>
      <c r="P302" s="24" t="s">
        <v>107</v>
      </c>
      <c r="Q302" s="25" t="s">
        <v>107</v>
      </c>
      <c r="R302" s="24" t="s">
        <v>107</v>
      </c>
      <c r="S302" s="25" t="s">
        <v>107</v>
      </c>
      <c r="T302" s="23" t="s">
        <v>107</v>
      </c>
      <c r="U302" s="23" t="s">
        <v>106</v>
      </c>
      <c r="V302" s="23" t="s">
        <v>106</v>
      </c>
      <c r="W302" s="23" t="s">
        <v>107</v>
      </c>
      <c r="X302" s="23" t="s">
        <v>107</v>
      </c>
      <c r="Y302" s="23" t="s">
        <v>107</v>
      </c>
      <c r="Z302" s="23" t="s">
        <v>107</v>
      </c>
      <c r="AA302" s="23" t="s">
        <v>107</v>
      </c>
      <c r="AB302" s="23" t="s">
        <v>107</v>
      </c>
      <c r="AC302" s="23" t="s">
        <v>107</v>
      </c>
      <c r="AD302" s="23" t="s">
        <v>107</v>
      </c>
      <c r="AE302" s="23" t="s">
        <v>107</v>
      </c>
      <c r="AF302" s="23" t="s">
        <v>107</v>
      </c>
      <c r="AG302" s="23" t="s">
        <v>107</v>
      </c>
      <c r="AH302" s="23" t="s">
        <v>107</v>
      </c>
      <c r="AI302" s="23" t="str">
        <f t="shared" si="162"/>
        <v>No</v>
      </c>
      <c r="AJ302" s="23" t="s">
        <v>107</v>
      </c>
      <c r="AK302" s="23" t="s">
        <v>107</v>
      </c>
      <c r="AL302" s="23" t="s">
        <v>107</v>
      </c>
      <c r="AM302" s="23" t="str">
        <f t="shared" si="163"/>
        <v>No</v>
      </c>
      <c r="AN302" s="23" t="s">
        <v>106</v>
      </c>
      <c r="AO302" s="23" t="s">
        <v>106</v>
      </c>
      <c r="AP302" s="23" t="s">
        <v>107</v>
      </c>
      <c r="AQ302" s="23" t="s">
        <v>107</v>
      </c>
      <c r="AR302" s="23" t="s">
        <v>107</v>
      </c>
      <c r="AS302" s="23" t="s">
        <v>107</v>
      </c>
      <c r="AT302" s="23" t="s">
        <v>107</v>
      </c>
      <c r="AU302" s="24" t="s">
        <v>107</v>
      </c>
      <c r="AV302" s="25" t="s">
        <v>107</v>
      </c>
      <c r="AW302" s="23" t="s">
        <v>107</v>
      </c>
      <c r="AX302" s="23" t="str">
        <f t="shared" si="164"/>
        <v>No</v>
      </c>
      <c r="AY302" s="23" t="str">
        <f t="shared" si="165"/>
        <v>No</v>
      </c>
      <c r="AZ302" s="24" t="s">
        <v>107</v>
      </c>
      <c r="BA302" s="23" t="s">
        <v>106</v>
      </c>
      <c r="BB302" s="23" t="s">
        <v>106</v>
      </c>
      <c r="BC302" s="23" t="s">
        <v>106</v>
      </c>
      <c r="BD302" s="23" t="s">
        <v>107</v>
      </c>
      <c r="BE302" s="23" t="s">
        <v>107</v>
      </c>
    </row>
    <row r="303" spans="1:57" x14ac:dyDescent="0.35">
      <c r="A303" s="110" t="s">
        <v>249</v>
      </c>
      <c r="C303" s="23" t="s">
        <v>106</v>
      </c>
      <c r="D303" s="23" t="s">
        <v>106</v>
      </c>
      <c r="E303" s="23" t="s">
        <v>106</v>
      </c>
      <c r="F303" s="23" t="s">
        <v>106</v>
      </c>
      <c r="G303" s="24" t="s">
        <v>106</v>
      </c>
      <c r="H303" s="25" t="s">
        <v>107</v>
      </c>
      <c r="I303" s="23" t="s">
        <v>106</v>
      </c>
      <c r="J303" s="24" t="s">
        <v>106</v>
      </c>
      <c r="K303" s="25" t="s">
        <v>107</v>
      </c>
      <c r="L303" s="23" t="s">
        <v>106</v>
      </c>
      <c r="M303" s="24" t="s">
        <v>106</v>
      </c>
      <c r="N303" s="26" t="s">
        <v>106</v>
      </c>
      <c r="O303" s="26" t="s">
        <v>106</v>
      </c>
      <c r="P303" s="24" t="s">
        <v>106</v>
      </c>
      <c r="Q303" s="25" t="s">
        <v>107</v>
      </c>
      <c r="R303" s="24" t="s">
        <v>106</v>
      </c>
      <c r="S303" s="25" t="s">
        <v>107</v>
      </c>
      <c r="T303" s="23" t="s">
        <v>106</v>
      </c>
      <c r="U303" s="23" t="s">
        <v>106</v>
      </c>
      <c r="V303" s="23" t="s">
        <v>106</v>
      </c>
      <c r="W303" s="23" t="s">
        <v>106</v>
      </c>
      <c r="X303" s="23" t="s">
        <v>107</v>
      </c>
      <c r="Y303" s="23" t="s">
        <v>107</v>
      </c>
      <c r="Z303" s="23" t="s">
        <v>107</v>
      </c>
      <c r="AA303" s="23" t="s">
        <v>106</v>
      </c>
      <c r="AB303" s="23" t="s">
        <v>107</v>
      </c>
      <c r="AC303" s="23" t="s">
        <v>106</v>
      </c>
      <c r="AD303" s="23" t="s">
        <v>106</v>
      </c>
      <c r="AE303" s="23" t="s">
        <v>107</v>
      </c>
      <c r="AF303" s="23" t="s">
        <v>107</v>
      </c>
      <c r="AG303" s="23" t="s">
        <v>107</v>
      </c>
      <c r="AH303" s="23" t="s">
        <v>107</v>
      </c>
      <c r="AI303" s="23" t="str">
        <f t="shared" si="162"/>
        <v>No</v>
      </c>
      <c r="AJ303" s="23" t="s">
        <v>106</v>
      </c>
      <c r="AK303" s="23" t="s">
        <v>106</v>
      </c>
      <c r="AL303" s="23" t="s">
        <v>107</v>
      </c>
      <c r="AM303" s="23" t="str">
        <f t="shared" si="163"/>
        <v>No</v>
      </c>
      <c r="AN303" s="23" t="s">
        <v>106</v>
      </c>
      <c r="AO303" s="23" t="s">
        <v>107</v>
      </c>
      <c r="AP303" s="23" t="s">
        <v>106</v>
      </c>
      <c r="AQ303" s="23" t="s">
        <v>107</v>
      </c>
      <c r="AR303" s="23" t="s">
        <v>106</v>
      </c>
      <c r="AS303" s="23" t="s">
        <v>106</v>
      </c>
      <c r="AT303" s="23" t="s">
        <v>107</v>
      </c>
      <c r="AU303" s="24" t="s">
        <v>108</v>
      </c>
      <c r="AV303" s="25" t="s">
        <v>107</v>
      </c>
      <c r="AW303" s="23" t="s">
        <v>107</v>
      </c>
      <c r="AX303" s="23" t="str">
        <f t="shared" si="164"/>
        <v>No</v>
      </c>
      <c r="AY303" s="23" t="str">
        <f t="shared" si="165"/>
        <v>No</v>
      </c>
      <c r="AZ303" s="24" t="s">
        <v>107</v>
      </c>
      <c r="BA303" s="23" t="s">
        <v>106</v>
      </c>
      <c r="BB303" s="23" t="s">
        <v>106</v>
      </c>
      <c r="BC303" s="23" t="s">
        <v>106</v>
      </c>
      <c r="BD303" s="23" t="s">
        <v>107</v>
      </c>
      <c r="BE303" s="23" t="s">
        <v>107</v>
      </c>
    </row>
    <row r="304" spans="1:57" x14ac:dyDescent="0.35">
      <c r="A304" s="110" t="s">
        <v>250</v>
      </c>
      <c r="C304" s="65" t="s">
        <v>106</v>
      </c>
      <c r="D304" s="65" t="s">
        <v>106</v>
      </c>
      <c r="E304" s="65" t="s">
        <v>106</v>
      </c>
      <c r="F304" s="65" t="s">
        <v>106</v>
      </c>
      <c r="G304" s="66" t="s">
        <v>106</v>
      </c>
      <c r="H304" s="67" t="s">
        <v>107</v>
      </c>
      <c r="I304" s="65" t="s">
        <v>106</v>
      </c>
      <c r="J304" s="66" t="s">
        <v>106</v>
      </c>
      <c r="K304" s="67" t="s">
        <v>107</v>
      </c>
      <c r="L304" s="65" t="s">
        <v>106</v>
      </c>
      <c r="M304" s="66" t="s">
        <v>106</v>
      </c>
      <c r="N304" s="68" t="s">
        <v>106</v>
      </c>
      <c r="O304" s="68" t="s">
        <v>106</v>
      </c>
      <c r="P304" s="66" t="s">
        <v>106</v>
      </c>
      <c r="Q304" s="67" t="s">
        <v>107</v>
      </c>
      <c r="R304" s="66" t="s">
        <v>106</v>
      </c>
      <c r="S304" s="67" t="s">
        <v>107</v>
      </c>
      <c r="T304" s="65" t="s">
        <v>106</v>
      </c>
      <c r="U304" s="65" t="s">
        <v>106</v>
      </c>
      <c r="V304" s="65" t="s">
        <v>106</v>
      </c>
      <c r="W304" s="65" t="s">
        <v>106</v>
      </c>
      <c r="X304" s="65" t="s">
        <v>107</v>
      </c>
      <c r="Y304" s="65" t="s">
        <v>107</v>
      </c>
      <c r="Z304" s="65" t="s">
        <v>107</v>
      </c>
      <c r="AA304" s="65" t="s">
        <v>106</v>
      </c>
      <c r="AB304" s="65" t="s">
        <v>106</v>
      </c>
      <c r="AC304" s="65" t="s">
        <v>106</v>
      </c>
      <c r="AD304" s="65" t="s">
        <v>106</v>
      </c>
      <c r="AE304" s="65" t="s">
        <v>106</v>
      </c>
      <c r="AF304" s="65" t="s">
        <v>106</v>
      </c>
      <c r="AG304" s="65" t="s">
        <v>106</v>
      </c>
      <c r="AH304" s="65" t="s">
        <v>106</v>
      </c>
      <c r="AI304" s="65" t="str">
        <f t="shared" si="162"/>
        <v>Yes</v>
      </c>
      <c r="AJ304" s="65" t="s">
        <v>106</v>
      </c>
      <c r="AK304" s="65" t="s">
        <v>106</v>
      </c>
      <c r="AL304" s="23" t="s">
        <v>107</v>
      </c>
      <c r="AM304" s="65" t="str">
        <f t="shared" si="163"/>
        <v>Yes</v>
      </c>
      <c r="AN304" s="65" t="s">
        <v>106</v>
      </c>
      <c r="AO304" s="65" t="s">
        <v>106</v>
      </c>
      <c r="AP304" s="65" t="s">
        <v>106</v>
      </c>
      <c r="AQ304" s="65" t="s">
        <v>107</v>
      </c>
      <c r="AR304" s="65" t="s">
        <v>106</v>
      </c>
      <c r="AS304" s="65" t="s">
        <v>106</v>
      </c>
      <c r="AT304" s="65" t="s">
        <v>106</v>
      </c>
      <c r="AU304" s="24" t="s">
        <v>108</v>
      </c>
      <c r="AV304" s="67" t="s">
        <v>107</v>
      </c>
      <c r="AW304" s="65" t="s">
        <v>107</v>
      </c>
      <c r="AX304" s="65" t="str">
        <f t="shared" si="164"/>
        <v>Yes</v>
      </c>
      <c r="AY304" s="65" t="str">
        <f t="shared" si="165"/>
        <v>Yes</v>
      </c>
      <c r="AZ304" s="66" t="s">
        <v>107</v>
      </c>
      <c r="BA304" s="65" t="s">
        <v>106</v>
      </c>
      <c r="BB304" s="65" t="s">
        <v>106</v>
      </c>
      <c r="BC304" s="65" t="s">
        <v>106</v>
      </c>
      <c r="BD304" s="65" t="s">
        <v>107</v>
      </c>
      <c r="BE304" s="65" t="s">
        <v>107</v>
      </c>
    </row>
    <row r="305" spans="1:57" x14ac:dyDescent="0.35">
      <c r="A305" s="110" t="s">
        <v>251</v>
      </c>
      <c r="C305" s="23" t="s">
        <v>106</v>
      </c>
      <c r="D305" s="23" t="s">
        <v>106</v>
      </c>
      <c r="E305" s="23" t="s">
        <v>106</v>
      </c>
      <c r="F305" s="23" t="s">
        <v>106</v>
      </c>
      <c r="G305" s="24" t="s">
        <v>106</v>
      </c>
      <c r="H305" s="25" t="s">
        <v>107</v>
      </c>
      <c r="I305" s="23" t="s">
        <v>106</v>
      </c>
      <c r="J305" s="24" t="s">
        <v>106</v>
      </c>
      <c r="K305" s="25" t="s">
        <v>107</v>
      </c>
      <c r="L305" s="23" t="s">
        <v>106</v>
      </c>
      <c r="M305" s="24" t="s">
        <v>106</v>
      </c>
      <c r="N305" s="26" t="s">
        <v>106</v>
      </c>
      <c r="O305" s="26" t="s">
        <v>106</v>
      </c>
      <c r="P305" s="24" t="s">
        <v>106</v>
      </c>
      <c r="Q305" s="25" t="s">
        <v>107</v>
      </c>
      <c r="R305" s="24" t="s">
        <v>106</v>
      </c>
      <c r="S305" s="25" t="s">
        <v>107</v>
      </c>
      <c r="T305" s="23" t="s">
        <v>106</v>
      </c>
      <c r="U305" s="23" t="s">
        <v>106</v>
      </c>
      <c r="V305" s="23" t="s">
        <v>106</v>
      </c>
      <c r="W305" s="23" t="s">
        <v>106</v>
      </c>
      <c r="X305" s="23" t="s">
        <v>106</v>
      </c>
      <c r="Y305" s="23" t="s">
        <v>107</v>
      </c>
      <c r="Z305" s="23" t="s">
        <v>107</v>
      </c>
      <c r="AA305" s="23" t="s">
        <v>106</v>
      </c>
      <c r="AB305" s="23" t="s">
        <v>106</v>
      </c>
      <c r="AC305" s="23" t="s">
        <v>106</v>
      </c>
      <c r="AD305" s="23" t="s">
        <v>106</v>
      </c>
      <c r="AE305" s="23" t="s">
        <v>106</v>
      </c>
      <c r="AF305" s="23" t="s">
        <v>107</v>
      </c>
      <c r="AG305" s="23" t="s">
        <v>107</v>
      </c>
      <c r="AH305" s="23" t="s">
        <v>106</v>
      </c>
      <c r="AI305" s="23" t="str">
        <f t="shared" si="162"/>
        <v>Yes</v>
      </c>
      <c r="AJ305" s="23" t="s">
        <v>106</v>
      </c>
      <c r="AK305" s="23" t="s">
        <v>106</v>
      </c>
      <c r="AL305" s="23" t="s">
        <v>107</v>
      </c>
      <c r="AM305" s="23" t="str">
        <f t="shared" si="163"/>
        <v>No</v>
      </c>
      <c r="AN305" s="23" t="s">
        <v>106</v>
      </c>
      <c r="AO305" s="23" t="s">
        <v>106</v>
      </c>
      <c r="AP305" s="23" t="s">
        <v>106</v>
      </c>
      <c r="AQ305" s="23" t="s">
        <v>107</v>
      </c>
      <c r="AR305" s="23" t="s">
        <v>106</v>
      </c>
      <c r="AS305" s="23" t="s">
        <v>106</v>
      </c>
      <c r="AT305" s="23" t="s">
        <v>106</v>
      </c>
      <c r="AU305" s="24" t="s">
        <v>108</v>
      </c>
      <c r="AV305" s="25" t="s">
        <v>107</v>
      </c>
      <c r="AW305" s="23" t="s">
        <v>107</v>
      </c>
      <c r="AX305" s="23" t="str">
        <f t="shared" si="164"/>
        <v>Yes</v>
      </c>
      <c r="AY305" s="23" t="str">
        <f t="shared" si="165"/>
        <v>Yes</v>
      </c>
      <c r="AZ305" s="24" t="s">
        <v>107</v>
      </c>
      <c r="BA305" s="23" t="s">
        <v>106</v>
      </c>
      <c r="BB305" s="23" t="s">
        <v>106</v>
      </c>
      <c r="BC305" s="23" t="s">
        <v>106</v>
      </c>
      <c r="BD305" s="23" t="s">
        <v>107</v>
      </c>
      <c r="BE305" s="23" t="s">
        <v>107</v>
      </c>
    </row>
    <row r="306" spans="1:57" x14ac:dyDescent="0.35">
      <c r="A306" s="110" t="s">
        <v>252</v>
      </c>
      <c r="C306" s="23" t="s">
        <v>106</v>
      </c>
      <c r="D306" s="23" t="s">
        <v>106</v>
      </c>
      <c r="E306" s="23" t="s">
        <v>106</v>
      </c>
      <c r="F306" s="23" t="s">
        <v>106</v>
      </c>
      <c r="G306" s="24" t="s">
        <v>106</v>
      </c>
      <c r="H306" s="25" t="s">
        <v>107</v>
      </c>
      <c r="I306" s="23" t="s">
        <v>106</v>
      </c>
      <c r="J306" s="24" t="s">
        <v>106</v>
      </c>
      <c r="K306" s="25" t="s">
        <v>107</v>
      </c>
      <c r="L306" s="23" t="s">
        <v>106</v>
      </c>
      <c r="M306" s="24" t="s">
        <v>106</v>
      </c>
      <c r="N306" s="26" t="s">
        <v>106</v>
      </c>
      <c r="O306" s="26" t="s">
        <v>106</v>
      </c>
      <c r="P306" s="24" t="s">
        <v>106</v>
      </c>
      <c r="Q306" s="25" t="s">
        <v>107</v>
      </c>
      <c r="R306" s="24" t="s">
        <v>106</v>
      </c>
      <c r="S306" s="25" t="s">
        <v>107</v>
      </c>
      <c r="T306" s="23" t="s">
        <v>106</v>
      </c>
      <c r="U306" s="23" t="s">
        <v>106</v>
      </c>
      <c r="V306" s="23" t="s">
        <v>106</v>
      </c>
      <c r="W306" s="23" t="s">
        <v>106</v>
      </c>
      <c r="X306" s="23" t="s">
        <v>106</v>
      </c>
      <c r="Y306" s="23" t="s">
        <v>107</v>
      </c>
      <c r="Z306" s="23" t="s">
        <v>107</v>
      </c>
      <c r="AA306" s="23" t="s">
        <v>106</v>
      </c>
      <c r="AB306" s="23" t="s">
        <v>106</v>
      </c>
      <c r="AC306" s="23" t="s">
        <v>106</v>
      </c>
      <c r="AD306" s="23" t="s">
        <v>106</v>
      </c>
      <c r="AE306" s="23" t="s">
        <v>106</v>
      </c>
      <c r="AF306" s="23" t="s">
        <v>106</v>
      </c>
      <c r="AG306" s="23" t="s">
        <v>106</v>
      </c>
      <c r="AH306" s="23" t="s">
        <v>106</v>
      </c>
      <c r="AI306" s="23" t="str">
        <f t="shared" si="162"/>
        <v>Yes</v>
      </c>
      <c r="AJ306" s="23" t="s">
        <v>106</v>
      </c>
      <c r="AK306" s="23" t="s">
        <v>108</v>
      </c>
      <c r="AL306" s="23" t="s">
        <v>107</v>
      </c>
      <c r="AM306" s="23" t="str">
        <f t="shared" si="163"/>
        <v>Yes</v>
      </c>
      <c r="AN306" s="23" t="s">
        <v>106</v>
      </c>
      <c r="AO306" s="23" t="s">
        <v>106</v>
      </c>
      <c r="AP306" s="23" t="s">
        <v>106</v>
      </c>
      <c r="AQ306" s="23" t="s">
        <v>107</v>
      </c>
      <c r="AR306" s="23" t="s">
        <v>106</v>
      </c>
      <c r="AS306" s="23" t="s">
        <v>106</v>
      </c>
      <c r="AT306" s="23" t="s">
        <v>106</v>
      </c>
      <c r="AU306" s="24" t="s">
        <v>108</v>
      </c>
      <c r="AV306" s="25" t="s">
        <v>107</v>
      </c>
      <c r="AW306" s="23" t="s">
        <v>107</v>
      </c>
      <c r="AX306" s="23" t="str">
        <f t="shared" si="164"/>
        <v>Yes</v>
      </c>
      <c r="AY306" s="23" t="str">
        <f t="shared" si="165"/>
        <v>Yes</v>
      </c>
      <c r="AZ306" s="24" t="s">
        <v>107</v>
      </c>
      <c r="BA306" s="23" t="s">
        <v>106</v>
      </c>
      <c r="BB306" s="23" t="s">
        <v>106</v>
      </c>
      <c r="BC306" s="23" t="s">
        <v>106</v>
      </c>
      <c r="BD306" s="23" t="s">
        <v>107</v>
      </c>
      <c r="BE306" s="23" t="s">
        <v>107</v>
      </c>
    </row>
    <row r="307" spans="1:57" x14ac:dyDescent="0.35">
      <c r="A307" s="110" t="s">
        <v>253</v>
      </c>
      <c r="C307" s="23" t="s">
        <v>106</v>
      </c>
      <c r="D307" s="23" t="s">
        <v>106</v>
      </c>
      <c r="E307" s="23" t="s">
        <v>106</v>
      </c>
      <c r="F307" s="23" t="s">
        <v>106</v>
      </c>
      <c r="G307" s="24" t="s">
        <v>106</v>
      </c>
      <c r="H307" s="25" t="s">
        <v>107</v>
      </c>
      <c r="I307" s="23" t="s">
        <v>106</v>
      </c>
      <c r="J307" s="24" t="s">
        <v>106</v>
      </c>
      <c r="K307" s="25" t="s">
        <v>107</v>
      </c>
      <c r="L307" s="23" t="s">
        <v>106</v>
      </c>
      <c r="M307" s="24" t="s">
        <v>106</v>
      </c>
      <c r="N307" s="26" t="s">
        <v>106</v>
      </c>
      <c r="O307" s="26" t="s">
        <v>106</v>
      </c>
      <c r="P307" s="24" t="s">
        <v>106</v>
      </c>
      <c r="Q307" s="25" t="s">
        <v>107</v>
      </c>
      <c r="R307" s="24" t="s">
        <v>106</v>
      </c>
      <c r="S307" s="25" t="s">
        <v>107</v>
      </c>
      <c r="T307" s="23" t="s">
        <v>106</v>
      </c>
      <c r="U307" s="23" t="s">
        <v>106</v>
      </c>
      <c r="V307" s="23" t="s">
        <v>106</v>
      </c>
      <c r="W307" s="23" t="s">
        <v>106</v>
      </c>
      <c r="X307" s="23" t="s">
        <v>106</v>
      </c>
      <c r="Y307" s="23" t="s">
        <v>107</v>
      </c>
      <c r="Z307" s="23" t="s">
        <v>107</v>
      </c>
      <c r="AA307" s="23" t="s">
        <v>106</v>
      </c>
      <c r="AB307" s="23" t="s">
        <v>106</v>
      </c>
      <c r="AC307" s="23" t="s">
        <v>106</v>
      </c>
      <c r="AD307" s="23" t="s">
        <v>106</v>
      </c>
      <c r="AE307" s="23" t="s">
        <v>106</v>
      </c>
      <c r="AF307" s="23" t="s">
        <v>106</v>
      </c>
      <c r="AG307" s="23" t="s">
        <v>106</v>
      </c>
      <c r="AH307" s="23" t="s">
        <v>106</v>
      </c>
      <c r="AI307" s="23" t="str">
        <f t="shared" si="162"/>
        <v>Yes</v>
      </c>
      <c r="AJ307" s="23" t="s">
        <v>106</v>
      </c>
      <c r="AK307" s="23" t="s">
        <v>106</v>
      </c>
      <c r="AL307" s="23" t="s">
        <v>107</v>
      </c>
      <c r="AM307" s="23" t="str">
        <f t="shared" si="163"/>
        <v>Yes</v>
      </c>
      <c r="AN307" s="23" t="s">
        <v>106</v>
      </c>
      <c r="AO307" s="23" t="s">
        <v>106</v>
      </c>
      <c r="AP307" s="23" t="s">
        <v>106</v>
      </c>
      <c r="AQ307" s="23" t="s">
        <v>106</v>
      </c>
      <c r="AR307" s="23" t="s">
        <v>106</v>
      </c>
      <c r="AS307" s="23" t="s">
        <v>106</v>
      </c>
      <c r="AT307" s="23" t="s">
        <v>106</v>
      </c>
      <c r="AU307" s="24" t="s">
        <v>108</v>
      </c>
      <c r="AV307" s="25" t="s">
        <v>107</v>
      </c>
      <c r="AW307" s="23" t="s">
        <v>107</v>
      </c>
      <c r="AX307" s="23" t="str">
        <f t="shared" si="164"/>
        <v>Yes</v>
      </c>
      <c r="AY307" s="23" t="str">
        <f t="shared" si="165"/>
        <v>Yes</v>
      </c>
      <c r="AZ307" s="24" t="s">
        <v>107</v>
      </c>
      <c r="BA307" s="23" t="s">
        <v>106</v>
      </c>
      <c r="BB307" s="23" t="s">
        <v>106</v>
      </c>
      <c r="BC307" s="23" t="s">
        <v>106</v>
      </c>
      <c r="BD307" s="23" t="s">
        <v>107</v>
      </c>
      <c r="BE307" s="23" t="s">
        <v>106</v>
      </c>
    </row>
    <row r="308" spans="1:57" x14ac:dyDescent="0.35">
      <c r="A308" s="110" t="s">
        <v>254</v>
      </c>
      <c r="C308" s="23" t="s">
        <v>106</v>
      </c>
      <c r="D308" s="23" t="s">
        <v>106</v>
      </c>
      <c r="E308" s="23" t="s">
        <v>106</v>
      </c>
      <c r="F308" s="23" t="s">
        <v>106</v>
      </c>
      <c r="G308" s="24" t="s">
        <v>106</v>
      </c>
      <c r="H308" s="25" t="s">
        <v>107</v>
      </c>
      <c r="I308" s="23" t="s">
        <v>106</v>
      </c>
      <c r="J308" s="24" t="s">
        <v>106</v>
      </c>
      <c r="K308" s="25" t="s">
        <v>107</v>
      </c>
      <c r="L308" s="23" t="s">
        <v>106</v>
      </c>
      <c r="M308" s="24" t="s">
        <v>106</v>
      </c>
      <c r="N308" s="26" t="s">
        <v>106</v>
      </c>
      <c r="O308" s="26" t="s">
        <v>106</v>
      </c>
      <c r="P308" s="24" t="s">
        <v>106</v>
      </c>
      <c r="Q308" s="25" t="s">
        <v>107</v>
      </c>
      <c r="R308" s="24" t="s">
        <v>106</v>
      </c>
      <c r="S308" s="25" t="s">
        <v>107</v>
      </c>
      <c r="T308" s="23" t="s">
        <v>106</v>
      </c>
      <c r="U308" s="23" t="s">
        <v>106</v>
      </c>
      <c r="V308" s="23" t="s">
        <v>106</v>
      </c>
      <c r="W308" s="23" t="s">
        <v>106</v>
      </c>
      <c r="X308" s="23" t="s">
        <v>106</v>
      </c>
      <c r="Y308" s="23" t="s">
        <v>107</v>
      </c>
      <c r="Z308" s="23" t="s">
        <v>107</v>
      </c>
      <c r="AA308" s="23" t="s">
        <v>106</v>
      </c>
      <c r="AB308" s="23" t="s">
        <v>106</v>
      </c>
      <c r="AC308" s="23" t="s">
        <v>106</v>
      </c>
      <c r="AD308" s="23" t="s">
        <v>106</v>
      </c>
      <c r="AE308" s="23" t="s">
        <v>106</v>
      </c>
      <c r="AF308" s="23" t="s">
        <v>106</v>
      </c>
      <c r="AG308" s="23" t="s">
        <v>106</v>
      </c>
      <c r="AH308" s="23" t="s">
        <v>106</v>
      </c>
      <c r="AI308" s="23" t="str">
        <f t="shared" si="162"/>
        <v>Yes</v>
      </c>
      <c r="AJ308" s="23" t="s">
        <v>106</v>
      </c>
      <c r="AK308" s="23" t="s">
        <v>106</v>
      </c>
      <c r="AL308" s="23" t="s">
        <v>106</v>
      </c>
      <c r="AM308" s="23" t="str">
        <f t="shared" si="163"/>
        <v>Yes</v>
      </c>
      <c r="AN308" s="23" t="s">
        <v>106</v>
      </c>
      <c r="AO308" s="23" t="s">
        <v>106</v>
      </c>
      <c r="AP308" s="23" t="s">
        <v>106</v>
      </c>
      <c r="AQ308" s="23" t="s">
        <v>106</v>
      </c>
      <c r="AR308" s="23" t="s">
        <v>106</v>
      </c>
      <c r="AS308" s="23" t="s">
        <v>106</v>
      </c>
      <c r="AT308" s="23" t="s">
        <v>106</v>
      </c>
      <c r="AU308" s="24" t="s">
        <v>108</v>
      </c>
      <c r="AV308" s="25" t="s">
        <v>107</v>
      </c>
      <c r="AW308" s="23" t="s">
        <v>107</v>
      </c>
      <c r="AX308" s="23" t="str">
        <f t="shared" si="164"/>
        <v>Yes</v>
      </c>
      <c r="AY308" s="23" t="str">
        <f t="shared" si="165"/>
        <v>Yes</v>
      </c>
      <c r="AZ308" s="24" t="s">
        <v>107</v>
      </c>
      <c r="BA308" s="23" t="s">
        <v>106</v>
      </c>
      <c r="BB308" s="23" t="s">
        <v>106</v>
      </c>
      <c r="BC308" s="23" t="s">
        <v>106</v>
      </c>
      <c r="BD308" s="23" t="s">
        <v>107</v>
      </c>
      <c r="BE308" s="23" t="s">
        <v>106</v>
      </c>
    </row>
    <row r="309" spans="1:57" x14ac:dyDescent="0.35">
      <c r="A309" s="91" t="s">
        <v>154</v>
      </c>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row>
    <row r="310" spans="1:57" x14ac:dyDescent="0.35">
      <c r="A310" s="110" t="s">
        <v>255</v>
      </c>
      <c r="C310" s="23" t="s">
        <v>106</v>
      </c>
      <c r="D310" s="23" t="s">
        <v>106</v>
      </c>
      <c r="E310" s="23" t="s">
        <v>106</v>
      </c>
      <c r="F310" s="23" t="s">
        <v>106</v>
      </c>
      <c r="G310" s="24" t="s">
        <v>106</v>
      </c>
      <c r="H310" s="25" t="s">
        <v>107</v>
      </c>
      <c r="I310" s="23" t="s">
        <v>106</v>
      </c>
      <c r="J310" s="24" t="s">
        <v>106</v>
      </c>
      <c r="K310" s="25" t="s">
        <v>107</v>
      </c>
      <c r="L310" s="23" t="s">
        <v>106</v>
      </c>
      <c r="M310" s="24" t="s">
        <v>106</v>
      </c>
      <c r="N310" s="26" t="s">
        <v>106</v>
      </c>
      <c r="O310" s="26" t="s">
        <v>106</v>
      </c>
      <c r="P310" s="24" t="s">
        <v>106</v>
      </c>
      <c r="Q310" s="25" t="s">
        <v>107</v>
      </c>
      <c r="R310" s="24" t="s">
        <v>106</v>
      </c>
      <c r="S310" s="25" t="s">
        <v>107</v>
      </c>
      <c r="T310" s="23" t="s">
        <v>106</v>
      </c>
      <c r="U310" s="23" t="s">
        <v>106</v>
      </c>
      <c r="V310" s="23" t="s">
        <v>106</v>
      </c>
      <c r="W310" s="23" t="s">
        <v>106</v>
      </c>
      <c r="X310" s="23" t="s">
        <v>107</v>
      </c>
      <c r="Y310" s="23" t="s">
        <v>107</v>
      </c>
      <c r="Z310" s="23" t="s">
        <v>107</v>
      </c>
      <c r="AA310" s="23" t="s">
        <v>106</v>
      </c>
      <c r="AB310" s="23" t="s">
        <v>106</v>
      </c>
      <c r="AC310" s="23" t="s">
        <v>106</v>
      </c>
      <c r="AD310" s="23" t="s">
        <v>106</v>
      </c>
      <c r="AE310" s="23" t="s">
        <v>106</v>
      </c>
      <c r="AF310" s="23" t="s">
        <v>107</v>
      </c>
      <c r="AG310" s="23" t="s">
        <v>107</v>
      </c>
      <c r="AH310" s="23" t="s">
        <v>106</v>
      </c>
      <c r="AI310" s="23" t="str">
        <f t="shared" ref="AI310:AI322" si="166">AH310</f>
        <v>Yes</v>
      </c>
      <c r="AJ310" s="23" t="s">
        <v>106</v>
      </c>
      <c r="AK310" s="23" t="s">
        <v>106</v>
      </c>
      <c r="AL310" s="23" t="s">
        <v>107</v>
      </c>
      <c r="AM310" s="23" t="str">
        <f t="shared" ref="AM310:AM322" si="167">AF310</f>
        <v>No</v>
      </c>
      <c r="AN310" s="23" t="s">
        <v>106</v>
      </c>
      <c r="AO310" s="23" t="s">
        <v>106</v>
      </c>
      <c r="AP310" s="23" t="s">
        <v>106</v>
      </c>
      <c r="AQ310" s="23" t="s">
        <v>107</v>
      </c>
      <c r="AR310" s="23" t="s">
        <v>106</v>
      </c>
      <c r="AS310" s="23" t="s">
        <v>106</v>
      </c>
      <c r="AT310" s="23" t="s">
        <v>106</v>
      </c>
      <c r="AU310" s="24" t="s">
        <v>108</v>
      </c>
      <c r="AV310" s="25" t="s">
        <v>107</v>
      </c>
      <c r="AW310" s="23" t="s">
        <v>107</v>
      </c>
      <c r="AX310" s="23" t="str">
        <f>AT310</f>
        <v>Yes</v>
      </c>
      <c r="AY310" s="23" t="str">
        <f>AT310</f>
        <v>Yes</v>
      </c>
      <c r="AZ310" s="24" t="s">
        <v>107</v>
      </c>
      <c r="BA310" s="23" t="s">
        <v>106</v>
      </c>
      <c r="BB310" s="23" t="s">
        <v>106</v>
      </c>
      <c r="BC310" s="23" t="s">
        <v>106</v>
      </c>
      <c r="BD310" s="23" t="s">
        <v>107</v>
      </c>
      <c r="BE310" s="23" t="s">
        <v>107</v>
      </c>
    </row>
    <row r="311" spans="1:57" x14ac:dyDescent="0.35">
      <c r="A311" s="110" t="s">
        <v>256</v>
      </c>
      <c r="C311" s="23" t="s">
        <v>107</v>
      </c>
      <c r="D311" s="23" t="s">
        <v>107</v>
      </c>
      <c r="E311" s="23" t="s">
        <v>106</v>
      </c>
      <c r="F311" s="23" t="s">
        <v>106</v>
      </c>
      <c r="G311" s="24" t="s">
        <v>106</v>
      </c>
      <c r="H311" s="25" t="s">
        <v>107</v>
      </c>
      <c r="I311" s="23" t="s">
        <v>106</v>
      </c>
      <c r="J311" s="24" t="s">
        <v>106</v>
      </c>
      <c r="K311" s="25" t="s">
        <v>107</v>
      </c>
      <c r="L311" s="23" t="s">
        <v>106</v>
      </c>
      <c r="M311" s="24" t="s">
        <v>106</v>
      </c>
      <c r="N311" s="26" t="s">
        <v>106</v>
      </c>
      <c r="O311" s="26" t="s">
        <v>106</v>
      </c>
      <c r="P311" s="24" t="s">
        <v>106</v>
      </c>
      <c r="Q311" s="25" t="s">
        <v>107</v>
      </c>
      <c r="R311" s="24" t="s">
        <v>106</v>
      </c>
      <c r="S311" s="25" t="s">
        <v>107</v>
      </c>
      <c r="T311" s="23" t="s">
        <v>106</v>
      </c>
      <c r="U311" s="23" t="s">
        <v>106</v>
      </c>
      <c r="V311" s="23" t="s">
        <v>106</v>
      </c>
      <c r="W311" s="23" t="s">
        <v>106</v>
      </c>
      <c r="X311" s="23" t="s">
        <v>107</v>
      </c>
      <c r="Y311" s="23" t="s">
        <v>107</v>
      </c>
      <c r="Z311" s="23" t="s">
        <v>107</v>
      </c>
      <c r="AA311" s="23" t="s">
        <v>106</v>
      </c>
      <c r="AB311" s="23" t="s">
        <v>106</v>
      </c>
      <c r="AC311" s="23" t="s">
        <v>106</v>
      </c>
      <c r="AD311" s="23" t="s">
        <v>107</v>
      </c>
      <c r="AE311" s="23" t="s">
        <v>107</v>
      </c>
      <c r="AF311" s="23" t="s">
        <v>107</v>
      </c>
      <c r="AG311" s="23" t="s">
        <v>107</v>
      </c>
      <c r="AH311" s="23" t="s">
        <v>107</v>
      </c>
      <c r="AI311" s="23" t="str">
        <f t="shared" si="166"/>
        <v>No</v>
      </c>
      <c r="AJ311" s="23" t="s">
        <v>107</v>
      </c>
      <c r="AK311" s="23" t="s">
        <v>106</v>
      </c>
      <c r="AL311" s="23" t="s">
        <v>107</v>
      </c>
      <c r="AM311" s="23" t="str">
        <f t="shared" si="167"/>
        <v>No</v>
      </c>
      <c r="AN311" s="23" t="s">
        <v>106</v>
      </c>
      <c r="AO311" s="23" t="s">
        <v>106</v>
      </c>
      <c r="AP311" s="23" t="s">
        <v>106</v>
      </c>
      <c r="AQ311" s="23" t="s">
        <v>107</v>
      </c>
      <c r="AR311" s="23" t="s">
        <v>106</v>
      </c>
      <c r="AS311" s="23" t="s">
        <v>107</v>
      </c>
      <c r="AT311" s="23" t="s">
        <v>107</v>
      </c>
      <c r="AU311" s="24" t="s">
        <v>108</v>
      </c>
      <c r="AV311" s="25" t="s">
        <v>107</v>
      </c>
      <c r="AW311" s="23" t="s">
        <v>107</v>
      </c>
      <c r="AX311" s="23" t="str">
        <f t="shared" ref="AX311:AX322" si="168">AT311</f>
        <v>No</v>
      </c>
      <c r="AY311" s="23" t="str">
        <f t="shared" ref="AY311:AY322" si="169">AT311</f>
        <v>No</v>
      </c>
      <c r="AZ311" s="24" t="s">
        <v>107</v>
      </c>
      <c r="BA311" s="23" t="s">
        <v>107</v>
      </c>
      <c r="BB311" s="23" t="s">
        <v>106</v>
      </c>
      <c r="BC311" s="23" t="s">
        <v>107</v>
      </c>
      <c r="BD311" s="23" t="s">
        <v>107</v>
      </c>
      <c r="BE311" s="23" t="s">
        <v>107</v>
      </c>
    </row>
    <row r="312" spans="1:57" x14ac:dyDescent="0.35">
      <c r="A312" s="110" t="s">
        <v>257</v>
      </c>
      <c r="C312" s="23" t="s">
        <v>106</v>
      </c>
      <c r="D312" s="23" t="s">
        <v>107</v>
      </c>
      <c r="E312" s="23" t="s">
        <v>106</v>
      </c>
      <c r="F312" s="23" t="s">
        <v>106</v>
      </c>
      <c r="G312" s="24" t="s">
        <v>106</v>
      </c>
      <c r="H312" s="25" t="s">
        <v>107</v>
      </c>
      <c r="I312" s="23" t="s">
        <v>106</v>
      </c>
      <c r="J312" s="24" t="s">
        <v>106</v>
      </c>
      <c r="K312" s="25" t="s">
        <v>107</v>
      </c>
      <c r="L312" s="23" t="s">
        <v>106</v>
      </c>
      <c r="M312" s="24" t="s">
        <v>106</v>
      </c>
      <c r="N312" s="26" t="s">
        <v>106</v>
      </c>
      <c r="O312" s="26" t="s">
        <v>106</v>
      </c>
      <c r="P312" s="24" t="s">
        <v>107</v>
      </c>
      <c r="Q312" s="25" t="s">
        <v>107</v>
      </c>
      <c r="R312" s="24" t="s">
        <v>106</v>
      </c>
      <c r="S312" s="25" t="s">
        <v>107</v>
      </c>
      <c r="T312" s="23" t="s">
        <v>106</v>
      </c>
      <c r="U312" s="23" t="s">
        <v>106</v>
      </c>
      <c r="V312" s="23" t="s">
        <v>106</v>
      </c>
      <c r="W312" s="23" t="s">
        <v>106</v>
      </c>
      <c r="X312" s="23" t="s">
        <v>107</v>
      </c>
      <c r="Y312" s="23" t="s">
        <v>107</v>
      </c>
      <c r="Z312" s="23" t="s">
        <v>107</v>
      </c>
      <c r="AA312" s="23" t="s">
        <v>106</v>
      </c>
      <c r="AB312" s="23" t="s">
        <v>107</v>
      </c>
      <c r="AC312" s="23" t="s">
        <v>106</v>
      </c>
      <c r="AD312" s="23" t="s">
        <v>106</v>
      </c>
      <c r="AE312" s="23" t="s">
        <v>106</v>
      </c>
      <c r="AF312" s="23" t="s">
        <v>107</v>
      </c>
      <c r="AG312" s="23" t="s">
        <v>107</v>
      </c>
      <c r="AH312" s="23" t="s">
        <v>106</v>
      </c>
      <c r="AI312" s="23" t="str">
        <f t="shared" si="166"/>
        <v>Yes</v>
      </c>
      <c r="AJ312" s="23" t="s">
        <v>106</v>
      </c>
      <c r="AK312" s="23" t="s">
        <v>106</v>
      </c>
      <c r="AL312" s="23" t="s">
        <v>107</v>
      </c>
      <c r="AM312" s="23" t="str">
        <f t="shared" si="167"/>
        <v>No</v>
      </c>
      <c r="AN312" s="23" t="s">
        <v>106</v>
      </c>
      <c r="AO312" s="23" t="s">
        <v>107</v>
      </c>
      <c r="AP312" s="23" t="s">
        <v>106</v>
      </c>
      <c r="AQ312" s="23" t="s">
        <v>107</v>
      </c>
      <c r="AR312" s="23" t="s">
        <v>106</v>
      </c>
      <c r="AS312" s="23" t="s">
        <v>106</v>
      </c>
      <c r="AT312" s="23" t="s">
        <v>106</v>
      </c>
      <c r="AU312" s="24" t="s">
        <v>108</v>
      </c>
      <c r="AV312" s="25" t="s">
        <v>107</v>
      </c>
      <c r="AW312" s="23" t="s">
        <v>107</v>
      </c>
      <c r="AX312" s="23" t="str">
        <f t="shared" si="168"/>
        <v>Yes</v>
      </c>
      <c r="AY312" s="23" t="str">
        <f t="shared" si="169"/>
        <v>Yes</v>
      </c>
      <c r="AZ312" s="24" t="s">
        <v>107</v>
      </c>
      <c r="BA312" s="23" t="s">
        <v>106</v>
      </c>
      <c r="BB312" s="23" t="s">
        <v>107</v>
      </c>
      <c r="BC312" s="23" t="s">
        <v>106</v>
      </c>
      <c r="BD312" s="23" t="s">
        <v>107</v>
      </c>
      <c r="BE312" s="23" t="s">
        <v>107</v>
      </c>
    </row>
    <row r="313" spans="1:57" x14ac:dyDescent="0.35">
      <c r="A313" s="110" t="s">
        <v>258</v>
      </c>
      <c r="C313" s="23" t="s">
        <v>107</v>
      </c>
      <c r="D313" s="23" t="s">
        <v>107</v>
      </c>
      <c r="E313" s="23" t="s">
        <v>106</v>
      </c>
      <c r="F313" s="23" t="s">
        <v>107</v>
      </c>
      <c r="G313" s="24" t="s">
        <v>106</v>
      </c>
      <c r="H313" s="25" t="s">
        <v>107</v>
      </c>
      <c r="I313" s="23" t="s">
        <v>106</v>
      </c>
      <c r="J313" s="24" t="s">
        <v>107</v>
      </c>
      <c r="K313" s="25" t="s">
        <v>107</v>
      </c>
      <c r="L313" s="23" t="s">
        <v>106</v>
      </c>
      <c r="M313" s="24" t="s">
        <v>106</v>
      </c>
      <c r="N313" s="26" t="s">
        <v>106</v>
      </c>
      <c r="O313" s="26" t="s">
        <v>106</v>
      </c>
      <c r="P313" s="24" t="s">
        <v>106</v>
      </c>
      <c r="Q313" s="25" t="s">
        <v>107</v>
      </c>
      <c r="R313" s="24" t="s">
        <v>107</v>
      </c>
      <c r="S313" s="25" t="s">
        <v>107</v>
      </c>
      <c r="T313" s="23" t="s">
        <v>106</v>
      </c>
      <c r="U313" s="23" t="s">
        <v>106</v>
      </c>
      <c r="V313" s="23" t="s">
        <v>106</v>
      </c>
      <c r="W313" s="23" t="s">
        <v>106</v>
      </c>
      <c r="X313" s="23" t="s">
        <v>107</v>
      </c>
      <c r="Y313" s="23" t="s">
        <v>107</v>
      </c>
      <c r="Z313" s="23" t="s">
        <v>107</v>
      </c>
      <c r="AA313" s="23" t="s">
        <v>106</v>
      </c>
      <c r="AB313" s="23" t="s">
        <v>107</v>
      </c>
      <c r="AC313" s="23" t="s">
        <v>107</v>
      </c>
      <c r="AD313" s="23" t="s">
        <v>107</v>
      </c>
      <c r="AE313" s="23" t="s">
        <v>107</v>
      </c>
      <c r="AF313" s="23" t="s">
        <v>107</v>
      </c>
      <c r="AG313" s="23" t="s">
        <v>107</v>
      </c>
      <c r="AH313" s="23" t="s">
        <v>107</v>
      </c>
      <c r="AI313" s="23" t="str">
        <f t="shared" si="166"/>
        <v>No</v>
      </c>
      <c r="AJ313" s="23" t="s">
        <v>107</v>
      </c>
      <c r="AK313" s="23" t="s">
        <v>107</v>
      </c>
      <c r="AL313" s="23" t="s">
        <v>107</v>
      </c>
      <c r="AM313" s="23" t="str">
        <f t="shared" si="167"/>
        <v>No</v>
      </c>
      <c r="AN313" s="23" t="s">
        <v>106</v>
      </c>
      <c r="AO313" s="23" t="s">
        <v>107</v>
      </c>
      <c r="AP313" s="23" t="s">
        <v>107</v>
      </c>
      <c r="AQ313" s="23" t="s">
        <v>107</v>
      </c>
      <c r="AR313" s="23" t="s">
        <v>107</v>
      </c>
      <c r="AS313" s="23" t="s">
        <v>107</v>
      </c>
      <c r="AT313" s="23" t="s">
        <v>107</v>
      </c>
      <c r="AU313" s="24" t="s">
        <v>108</v>
      </c>
      <c r="AV313" s="25" t="s">
        <v>107</v>
      </c>
      <c r="AW313" s="23" t="s">
        <v>107</v>
      </c>
      <c r="AX313" s="23" t="str">
        <f t="shared" si="168"/>
        <v>No</v>
      </c>
      <c r="AY313" s="23" t="str">
        <f t="shared" si="169"/>
        <v>No</v>
      </c>
      <c r="AZ313" s="24" t="s">
        <v>107</v>
      </c>
      <c r="BA313" s="23" t="s">
        <v>106</v>
      </c>
      <c r="BB313" s="23" t="s">
        <v>107</v>
      </c>
      <c r="BC313" s="23" t="s">
        <v>106</v>
      </c>
      <c r="BD313" s="23" t="s">
        <v>107</v>
      </c>
      <c r="BE313" s="23" t="s">
        <v>107</v>
      </c>
    </row>
    <row r="314" spans="1:57" x14ac:dyDescent="0.35">
      <c r="A314" s="110" t="s">
        <v>259</v>
      </c>
      <c r="C314" s="23" t="s">
        <v>106</v>
      </c>
      <c r="D314" s="23" t="s">
        <v>106</v>
      </c>
      <c r="E314" s="23" t="s">
        <v>106</v>
      </c>
      <c r="F314" s="23" t="s">
        <v>106</v>
      </c>
      <c r="G314" s="24" t="s">
        <v>106</v>
      </c>
      <c r="H314" s="25" t="s">
        <v>107</v>
      </c>
      <c r="I314" s="23" t="s">
        <v>106</v>
      </c>
      <c r="J314" s="24" t="s">
        <v>106</v>
      </c>
      <c r="K314" s="25" t="s">
        <v>107</v>
      </c>
      <c r="L314" s="23" t="s">
        <v>106</v>
      </c>
      <c r="M314" s="24" t="s">
        <v>106</v>
      </c>
      <c r="N314" s="26" t="s">
        <v>106</v>
      </c>
      <c r="O314" s="26" t="s">
        <v>106</v>
      </c>
      <c r="P314" s="24" t="s">
        <v>106</v>
      </c>
      <c r="Q314" s="25" t="s">
        <v>107</v>
      </c>
      <c r="R314" s="24" t="s">
        <v>106</v>
      </c>
      <c r="S314" s="25" t="s">
        <v>107</v>
      </c>
      <c r="T314" s="23" t="s">
        <v>106</v>
      </c>
      <c r="U314" s="23" t="s">
        <v>106</v>
      </c>
      <c r="V314" s="23" t="s">
        <v>106</v>
      </c>
      <c r="W314" s="23" t="s">
        <v>106</v>
      </c>
      <c r="X314" s="23" t="s">
        <v>107</v>
      </c>
      <c r="Y314" s="23" t="s">
        <v>107</v>
      </c>
      <c r="Z314" s="23" t="s">
        <v>107</v>
      </c>
      <c r="AA314" s="23" t="s">
        <v>106</v>
      </c>
      <c r="AB314" s="23" t="s">
        <v>106</v>
      </c>
      <c r="AC314" s="23" t="s">
        <v>106</v>
      </c>
      <c r="AD314" s="23" t="s">
        <v>106</v>
      </c>
      <c r="AE314" s="23" t="s">
        <v>106</v>
      </c>
      <c r="AF314" s="23" t="s">
        <v>107</v>
      </c>
      <c r="AG314" s="23" t="s">
        <v>107</v>
      </c>
      <c r="AH314" s="23" t="s">
        <v>106</v>
      </c>
      <c r="AI314" s="23" t="str">
        <f t="shared" si="166"/>
        <v>Yes</v>
      </c>
      <c r="AJ314" s="23" t="s">
        <v>106</v>
      </c>
      <c r="AK314" s="23" t="s">
        <v>106</v>
      </c>
      <c r="AL314" s="23" t="s">
        <v>107</v>
      </c>
      <c r="AM314" s="23" t="str">
        <f t="shared" si="167"/>
        <v>No</v>
      </c>
      <c r="AN314" s="23" t="s">
        <v>106</v>
      </c>
      <c r="AO314" s="23" t="s">
        <v>106</v>
      </c>
      <c r="AP314" s="23" t="s">
        <v>106</v>
      </c>
      <c r="AQ314" s="23" t="s">
        <v>107</v>
      </c>
      <c r="AR314" s="23" t="s">
        <v>106</v>
      </c>
      <c r="AS314" s="23" t="s">
        <v>106</v>
      </c>
      <c r="AT314" s="23" t="s">
        <v>106</v>
      </c>
      <c r="AU314" s="24" t="s">
        <v>108</v>
      </c>
      <c r="AV314" s="25" t="s">
        <v>107</v>
      </c>
      <c r="AW314" s="23" t="s">
        <v>107</v>
      </c>
      <c r="AX314" s="23" t="str">
        <f t="shared" si="168"/>
        <v>Yes</v>
      </c>
      <c r="AY314" s="23" t="str">
        <f t="shared" si="169"/>
        <v>Yes</v>
      </c>
      <c r="AZ314" s="24" t="s">
        <v>107</v>
      </c>
      <c r="BA314" s="23" t="s">
        <v>106</v>
      </c>
      <c r="BB314" s="23" t="s">
        <v>106</v>
      </c>
      <c r="BC314" s="23" t="s">
        <v>106</v>
      </c>
      <c r="BD314" s="23" t="s">
        <v>107</v>
      </c>
      <c r="BE314" s="23" t="s">
        <v>107</v>
      </c>
    </row>
    <row r="315" spans="1:57" x14ac:dyDescent="0.35">
      <c r="A315" s="110" t="s">
        <v>260</v>
      </c>
      <c r="C315" s="23" t="s">
        <v>106</v>
      </c>
      <c r="D315" s="23" t="s">
        <v>106</v>
      </c>
      <c r="E315" s="23" t="s">
        <v>106</v>
      </c>
      <c r="F315" s="23" t="s">
        <v>106</v>
      </c>
      <c r="G315" s="24" t="s">
        <v>106</v>
      </c>
      <c r="H315" s="25" t="s">
        <v>107</v>
      </c>
      <c r="I315" s="23" t="s">
        <v>106</v>
      </c>
      <c r="J315" s="24" t="s">
        <v>106</v>
      </c>
      <c r="K315" s="25" t="s">
        <v>107</v>
      </c>
      <c r="L315" s="23" t="s">
        <v>106</v>
      </c>
      <c r="M315" s="24" t="s">
        <v>106</v>
      </c>
      <c r="N315" s="26" t="s">
        <v>106</v>
      </c>
      <c r="O315" s="26" t="s">
        <v>106</v>
      </c>
      <c r="P315" s="24" t="s">
        <v>106</v>
      </c>
      <c r="Q315" s="25" t="s">
        <v>107</v>
      </c>
      <c r="R315" s="24" t="s">
        <v>106</v>
      </c>
      <c r="S315" s="25" t="s">
        <v>107</v>
      </c>
      <c r="T315" s="23" t="s">
        <v>106</v>
      </c>
      <c r="U315" s="23" t="s">
        <v>106</v>
      </c>
      <c r="V315" s="23" t="s">
        <v>106</v>
      </c>
      <c r="W315" s="23" t="s">
        <v>106</v>
      </c>
      <c r="X315" s="23" t="s">
        <v>106</v>
      </c>
      <c r="Y315" s="23" t="s">
        <v>107</v>
      </c>
      <c r="Z315" s="23" t="s">
        <v>107</v>
      </c>
      <c r="AA315" s="23" t="s">
        <v>106</v>
      </c>
      <c r="AB315" s="23" t="s">
        <v>106</v>
      </c>
      <c r="AC315" s="23" t="s">
        <v>106</v>
      </c>
      <c r="AD315" s="23" t="s">
        <v>106</v>
      </c>
      <c r="AE315" s="23" t="s">
        <v>106</v>
      </c>
      <c r="AF315" s="23" t="s">
        <v>106</v>
      </c>
      <c r="AG315" s="23" t="s">
        <v>106</v>
      </c>
      <c r="AH315" s="23" t="s">
        <v>106</v>
      </c>
      <c r="AI315" s="23" t="str">
        <f t="shared" si="166"/>
        <v>Yes</v>
      </c>
      <c r="AJ315" s="23" t="s">
        <v>106</v>
      </c>
      <c r="AK315" s="23" t="s">
        <v>106</v>
      </c>
      <c r="AL315" s="23" t="s">
        <v>107</v>
      </c>
      <c r="AM315" s="23" t="str">
        <f t="shared" si="167"/>
        <v>Yes</v>
      </c>
      <c r="AN315" s="23" t="s">
        <v>106</v>
      </c>
      <c r="AO315" s="23" t="s">
        <v>106</v>
      </c>
      <c r="AP315" s="23" t="s">
        <v>106</v>
      </c>
      <c r="AQ315" s="23" t="s">
        <v>106</v>
      </c>
      <c r="AR315" s="23" t="s">
        <v>106</v>
      </c>
      <c r="AS315" s="23" t="s">
        <v>106</v>
      </c>
      <c r="AT315" s="23" t="s">
        <v>106</v>
      </c>
      <c r="AU315" s="24" t="s">
        <v>108</v>
      </c>
      <c r="AV315" s="25" t="s">
        <v>107</v>
      </c>
      <c r="AW315" s="23" t="s">
        <v>107</v>
      </c>
      <c r="AX315" s="23" t="str">
        <f t="shared" si="168"/>
        <v>Yes</v>
      </c>
      <c r="AY315" s="23" t="str">
        <f t="shared" si="169"/>
        <v>Yes</v>
      </c>
      <c r="AZ315" s="24" t="s">
        <v>107</v>
      </c>
      <c r="BA315" s="23" t="s">
        <v>106</v>
      </c>
      <c r="BB315" s="23" t="s">
        <v>106</v>
      </c>
      <c r="BC315" s="23" t="s">
        <v>106</v>
      </c>
      <c r="BD315" s="23" t="s">
        <v>107</v>
      </c>
      <c r="BE315" s="23" t="s">
        <v>106</v>
      </c>
    </row>
    <row r="316" spans="1:57" x14ac:dyDescent="0.35">
      <c r="A316" s="110" t="s">
        <v>261</v>
      </c>
      <c r="C316" s="23" t="s">
        <v>107</v>
      </c>
      <c r="D316" s="23" t="s">
        <v>107</v>
      </c>
      <c r="E316" s="23" t="s">
        <v>106</v>
      </c>
      <c r="F316" s="23" t="s">
        <v>107</v>
      </c>
      <c r="G316" s="24" t="s">
        <v>106</v>
      </c>
      <c r="H316" s="25" t="s">
        <v>107</v>
      </c>
      <c r="I316" s="23" t="s">
        <v>106</v>
      </c>
      <c r="J316" s="24" t="s">
        <v>107</v>
      </c>
      <c r="K316" s="25" t="s">
        <v>107</v>
      </c>
      <c r="L316" s="23" t="s">
        <v>107</v>
      </c>
      <c r="M316" s="24" t="s">
        <v>107</v>
      </c>
      <c r="N316" s="26" t="s">
        <v>107</v>
      </c>
      <c r="O316" s="26" t="s">
        <v>107</v>
      </c>
      <c r="P316" s="24" t="s">
        <v>107</v>
      </c>
      <c r="Q316" s="25" t="s">
        <v>107</v>
      </c>
      <c r="R316" s="24" t="s">
        <v>107</v>
      </c>
      <c r="S316" s="25" t="s">
        <v>107</v>
      </c>
      <c r="T316" s="23" t="s">
        <v>107</v>
      </c>
      <c r="U316" s="23" t="s">
        <v>106</v>
      </c>
      <c r="V316" s="23" t="s">
        <v>106</v>
      </c>
      <c r="W316" s="23" t="s">
        <v>107</v>
      </c>
      <c r="X316" s="23" t="s">
        <v>107</v>
      </c>
      <c r="Y316" s="23" t="s">
        <v>107</v>
      </c>
      <c r="Z316" s="23" t="s">
        <v>107</v>
      </c>
      <c r="AA316" s="23" t="s">
        <v>106</v>
      </c>
      <c r="AB316" s="23" t="s">
        <v>107</v>
      </c>
      <c r="AC316" s="23" t="s">
        <v>106</v>
      </c>
      <c r="AD316" s="23" t="s">
        <v>107</v>
      </c>
      <c r="AE316" s="23" t="s">
        <v>107</v>
      </c>
      <c r="AF316" s="23" t="s">
        <v>107</v>
      </c>
      <c r="AG316" s="23" t="s">
        <v>107</v>
      </c>
      <c r="AH316" s="23" t="s">
        <v>107</v>
      </c>
      <c r="AI316" s="23" t="str">
        <f t="shared" si="166"/>
        <v>No</v>
      </c>
      <c r="AJ316" s="23" t="s">
        <v>107</v>
      </c>
      <c r="AK316" s="23" t="s">
        <v>107</v>
      </c>
      <c r="AL316" s="23" t="s">
        <v>107</v>
      </c>
      <c r="AM316" s="23" t="str">
        <f t="shared" si="167"/>
        <v>No</v>
      </c>
      <c r="AN316" s="23" t="s">
        <v>107</v>
      </c>
      <c r="AO316" s="23" t="s">
        <v>107</v>
      </c>
      <c r="AP316" s="23" t="s">
        <v>107</v>
      </c>
      <c r="AQ316" s="23" t="s">
        <v>107</v>
      </c>
      <c r="AR316" s="23" t="s">
        <v>107</v>
      </c>
      <c r="AS316" s="23" t="s">
        <v>106</v>
      </c>
      <c r="AT316" s="23" t="s">
        <v>107</v>
      </c>
      <c r="AU316" s="24" t="s">
        <v>108</v>
      </c>
      <c r="AV316" s="25" t="s">
        <v>107</v>
      </c>
      <c r="AW316" s="23" t="s">
        <v>107</v>
      </c>
      <c r="AX316" s="23" t="str">
        <f t="shared" si="168"/>
        <v>No</v>
      </c>
      <c r="AY316" s="23" t="str">
        <f t="shared" si="169"/>
        <v>No</v>
      </c>
      <c r="AZ316" s="24" t="s">
        <v>107</v>
      </c>
      <c r="BA316" s="23" t="s">
        <v>106</v>
      </c>
      <c r="BB316" s="23" t="s">
        <v>106</v>
      </c>
      <c r="BC316" s="23" t="s">
        <v>106</v>
      </c>
      <c r="BD316" s="23" t="s">
        <v>107</v>
      </c>
      <c r="BE316" s="23" t="s">
        <v>107</v>
      </c>
    </row>
    <row r="317" spans="1:57" x14ac:dyDescent="0.35">
      <c r="A317" s="110" t="s">
        <v>262</v>
      </c>
      <c r="C317" s="23" t="s">
        <v>107</v>
      </c>
      <c r="D317" s="23" t="s">
        <v>107</v>
      </c>
      <c r="E317" s="23" t="s">
        <v>106</v>
      </c>
      <c r="F317" s="23" t="s">
        <v>106</v>
      </c>
      <c r="G317" s="24" t="s">
        <v>106</v>
      </c>
      <c r="H317" s="25" t="s">
        <v>107</v>
      </c>
      <c r="I317" s="23" t="s">
        <v>106</v>
      </c>
      <c r="J317" s="24" t="s">
        <v>107</v>
      </c>
      <c r="K317" s="25" t="s">
        <v>107</v>
      </c>
      <c r="L317" s="23" t="s">
        <v>106</v>
      </c>
      <c r="M317" s="24" t="s">
        <v>106</v>
      </c>
      <c r="N317" s="26" t="s">
        <v>106</v>
      </c>
      <c r="O317" s="26" t="s">
        <v>106</v>
      </c>
      <c r="P317" s="24" t="s">
        <v>106</v>
      </c>
      <c r="Q317" s="25" t="s">
        <v>107</v>
      </c>
      <c r="R317" s="24" t="s">
        <v>106</v>
      </c>
      <c r="S317" s="25" t="s">
        <v>107</v>
      </c>
      <c r="T317" s="23" t="s">
        <v>107</v>
      </c>
      <c r="U317" s="23" t="s">
        <v>107</v>
      </c>
      <c r="V317" s="23" t="s">
        <v>106</v>
      </c>
      <c r="W317" s="23" t="s">
        <v>106</v>
      </c>
      <c r="X317" s="23" t="s">
        <v>107</v>
      </c>
      <c r="Y317" s="23" t="s">
        <v>107</v>
      </c>
      <c r="Z317" s="23" t="s">
        <v>107</v>
      </c>
      <c r="AA317" s="23" t="s">
        <v>106</v>
      </c>
      <c r="AB317" s="23" t="s">
        <v>107</v>
      </c>
      <c r="AC317" s="23" t="s">
        <v>106</v>
      </c>
      <c r="AD317" s="23" t="s">
        <v>107</v>
      </c>
      <c r="AE317" s="23" t="s">
        <v>107</v>
      </c>
      <c r="AF317" s="23" t="s">
        <v>107</v>
      </c>
      <c r="AG317" s="23" t="s">
        <v>107</v>
      </c>
      <c r="AH317" s="23" t="s">
        <v>107</v>
      </c>
      <c r="AI317" s="23" t="str">
        <f t="shared" si="166"/>
        <v>No</v>
      </c>
      <c r="AJ317" s="23" t="s">
        <v>107</v>
      </c>
      <c r="AK317" s="23" t="s">
        <v>106</v>
      </c>
      <c r="AL317" s="23" t="s">
        <v>107</v>
      </c>
      <c r="AM317" s="23" t="str">
        <f t="shared" si="167"/>
        <v>No</v>
      </c>
      <c r="AN317" s="23" t="s">
        <v>106</v>
      </c>
      <c r="AO317" s="23" t="s">
        <v>106</v>
      </c>
      <c r="AP317" s="23" t="s">
        <v>107</v>
      </c>
      <c r="AQ317" s="23" t="s">
        <v>107</v>
      </c>
      <c r="AR317" s="23" t="s">
        <v>106</v>
      </c>
      <c r="AS317" s="23" t="s">
        <v>107</v>
      </c>
      <c r="AT317" s="23" t="s">
        <v>107</v>
      </c>
      <c r="AU317" s="24" t="s">
        <v>108</v>
      </c>
      <c r="AV317" s="25" t="s">
        <v>107</v>
      </c>
      <c r="AW317" s="23" t="s">
        <v>107</v>
      </c>
      <c r="AX317" s="23" t="str">
        <f t="shared" si="168"/>
        <v>No</v>
      </c>
      <c r="AY317" s="23" t="str">
        <f t="shared" si="169"/>
        <v>No</v>
      </c>
      <c r="AZ317" s="24" t="s">
        <v>107</v>
      </c>
      <c r="BA317" s="23" t="s">
        <v>107</v>
      </c>
      <c r="BB317" s="23" t="s">
        <v>106</v>
      </c>
      <c r="BC317" s="23" t="s">
        <v>107</v>
      </c>
      <c r="BD317" s="23" t="s">
        <v>107</v>
      </c>
      <c r="BE317" s="23" t="s">
        <v>107</v>
      </c>
    </row>
    <row r="318" spans="1:57" x14ac:dyDescent="0.35">
      <c r="A318" s="110" t="s">
        <v>263</v>
      </c>
      <c r="C318" s="23" t="s">
        <v>106</v>
      </c>
      <c r="D318" s="23" t="s">
        <v>106</v>
      </c>
      <c r="E318" s="23" t="s">
        <v>106</v>
      </c>
      <c r="F318" s="23" t="s">
        <v>106</v>
      </c>
      <c r="G318" s="24" t="s">
        <v>106</v>
      </c>
      <c r="H318" s="25" t="s">
        <v>107</v>
      </c>
      <c r="I318" s="23" t="s">
        <v>106</v>
      </c>
      <c r="J318" s="24" t="s">
        <v>106</v>
      </c>
      <c r="K318" s="25" t="s">
        <v>107</v>
      </c>
      <c r="L318" s="23" t="s">
        <v>106</v>
      </c>
      <c r="M318" s="24" t="s">
        <v>106</v>
      </c>
      <c r="N318" s="26" t="s">
        <v>106</v>
      </c>
      <c r="O318" s="26" t="s">
        <v>106</v>
      </c>
      <c r="P318" s="24" t="s">
        <v>106</v>
      </c>
      <c r="Q318" s="25" t="s">
        <v>107</v>
      </c>
      <c r="R318" s="24" t="s">
        <v>106</v>
      </c>
      <c r="S318" s="25" t="s">
        <v>107</v>
      </c>
      <c r="T318" s="23" t="s">
        <v>106</v>
      </c>
      <c r="U318" s="23" t="s">
        <v>106</v>
      </c>
      <c r="V318" s="23" t="s">
        <v>106</v>
      </c>
      <c r="W318" s="23" t="s">
        <v>106</v>
      </c>
      <c r="X318" s="23" t="s">
        <v>107</v>
      </c>
      <c r="Y318" s="23" t="s">
        <v>107</v>
      </c>
      <c r="Z318" s="23" t="s">
        <v>107</v>
      </c>
      <c r="AA318" s="23" t="s">
        <v>106</v>
      </c>
      <c r="AB318" s="23" t="s">
        <v>106</v>
      </c>
      <c r="AC318" s="23" t="s">
        <v>106</v>
      </c>
      <c r="AD318" s="23" t="s">
        <v>106</v>
      </c>
      <c r="AE318" s="23" t="s">
        <v>106</v>
      </c>
      <c r="AF318" s="23" t="s">
        <v>107</v>
      </c>
      <c r="AG318" s="23" t="s">
        <v>107</v>
      </c>
      <c r="AH318" s="23" t="s">
        <v>106</v>
      </c>
      <c r="AI318" s="23" t="str">
        <f t="shared" si="166"/>
        <v>Yes</v>
      </c>
      <c r="AJ318" s="23" t="s">
        <v>106</v>
      </c>
      <c r="AK318" s="23" t="s">
        <v>106</v>
      </c>
      <c r="AL318" s="23" t="s">
        <v>107</v>
      </c>
      <c r="AM318" s="23" t="str">
        <f t="shared" si="167"/>
        <v>No</v>
      </c>
      <c r="AN318" s="23" t="s">
        <v>106</v>
      </c>
      <c r="AO318" s="23" t="s">
        <v>107</v>
      </c>
      <c r="AP318" s="23" t="s">
        <v>106</v>
      </c>
      <c r="AQ318" s="23" t="s">
        <v>107</v>
      </c>
      <c r="AR318" s="23" t="s">
        <v>106</v>
      </c>
      <c r="AS318" s="23" t="s">
        <v>106</v>
      </c>
      <c r="AT318" s="23" t="s">
        <v>106</v>
      </c>
      <c r="AU318" s="24" t="s">
        <v>108</v>
      </c>
      <c r="AV318" s="25" t="s">
        <v>107</v>
      </c>
      <c r="AW318" s="23" t="s">
        <v>107</v>
      </c>
      <c r="AX318" s="23" t="str">
        <f t="shared" si="168"/>
        <v>Yes</v>
      </c>
      <c r="AY318" s="23" t="str">
        <f t="shared" si="169"/>
        <v>Yes</v>
      </c>
      <c r="AZ318" s="24" t="s">
        <v>107</v>
      </c>
      <c r="BA318" s="23" t="s">
        <v>106</v>
      </c>
      <c r="BB318" s="23" t="s">
        <v>107</v>
      </c>
      <c r="BC318" s="23" t="s">
        <v>106</v>
      </c>
      <c r="BD318" s="23" t="s">
        <v>107</v>
      </c>
      <c r="BE318" s="23" t="s">
        <v>107</v>
      </c>
    </row>
    <row r="319" spans="1:57" x14ac:dyDescent="0.35">
      <c r="A319" s="110" t="s">
        <v>264</v>
      </c>
      <c r="C319" s="23" t="s">
        <v>107</v>
      </c>
      <c r="D319" s="23" t="s">
        <v>107</v>
      </c>
      <c r="E319" s="23" t="s">
        <v>106</v>
      </c>
      <c r="F319" s="23" t="s">
        <v>107</v>
      </c>
      <c r="G319" s="24" t="s">
        <v>106</v>
      </c>
      <c r="H319" s="25" t="s">
        <v>107</v>
      </c>
      <c r="I319" s="23" t="s">
        <v>106</v>
      </c>
      <c r="J319" s="24" t="s">
        <v>107</v>
      </c>
      <c r="K319" s="25" t="s">
        <v>107</v>
      </c>
      <c r="L319" s="23" t="s">
        <v>106</v>
      </c>
      <c r="M319" s="24" t="s">
        <v>106</v>
      </c>
      <c r="N319" s="26" t="s">
        <v>106</v>
      </c>
      <c r="O319" s="26" t="s">
        <v>106</v>
      </c>
      <c r="P319" s="24" t="s">
        <v>106</v>
      </c>
      <c r="Q319" s="25" t="s">
        <v>107</v>
      </c>
      <c r="R319" s="24" t="s">
        <v>107</v>
      </c>
      <c r="S319" s="25" t="s">
        <v>107</v>
      </c>
      <c r="T319" s="23" t="s">
        <v>107</v>
      </c>
      <c r="U319" s="23" t="s">
        <v>107</v>
      </c>
      <c r="V319" s="23" t="s">
        <v>106</v>
      </c>
      <c r="W319" s="23" t="s">
        <v>107</v>
      </c>
      <c r="X319" s="23" t="s">
        <v>107</v>
      </c>
      <c r="Y319" s="23" t="s">
        <v>107</v>
      </c>
      <c r="Z319" s="23" t="s">
        <v>107</v>
      </c>
      <c r="AA319" s="23" t="s">
        <v>106</v>
      </c>
      <c r="AB319" s="23" t="s">
        <v>107</v>
      </c>
      <c r="AC319" s="23" t="s">
        <v>107</v>
      </c>
      <c r="AD319" s="23" t="s">
        <v>107</v>
      </c>
      <c r="AE319" s="23" t="s">
        <v>106</v>
      </c>
      <c r="AF319" s="23" t="s">
        <v>107</v>
      </c>
      <c r="AG319" s="23" t="s">
        <v>107</v>
      </c>
      <c r="AH319" s="23" t="s">
        <v>107</v>
      </c>
      <c r="AI319" s="23" t="str">
        <f t="shared" si="166"/>
        <v>No</v>
      </c>
      <c r="AJ319" s="23" t="s">
        <v>107</v>
      </c>
      <c r="AK319" s="23" t="s">
        <v>107</v>
      </c>
      <c r="AL319" s="23" t="s">
        <v>107</v>
      </c>
      <c r="AM319" s="23" t="str">
        <f t="shared" si="167"/>
        <v>No</v>
      </c>
      <c r="AN319" s="23" t="s">
        <v>106</v>
      </c>
      <c r="AO319" s="23" t="s">
        <v>107</v>
      </c>
      <c r="AP319" s="23" t="s">
        <v>107</v>
      </c>
      <c r="AQ319" s="23" t="s">
        <v>107</v>
      </c>
      <c r="AR319" s="23" t="s">
        <v>107</v>
      </c>
      <c r="AS319" s="23" t="s">
        <v>107</v>
      </c>
      <c r="AT319" s="23" t="s">
        <v>107</v>
      </c>
      <c r="AU319" s="24" t="s">
        <v>108</v>
      </c>
      <c r="AV319" s="25" t="s">
        <v>107</v>
      </c>
      <c r="AW319" s="23" t="s">
        <v>107</v>
      </c>
      <c r="AX319" s="23" t="str">
        <f t="shared" si="168"/>
        <v>No</v>
      </c>
      <c r="AY319" s="23" t="str">
        <f t="shared" si="169"/>
        <v>No</v>
      </c>
      <c r="AZ319" s="24" t="s">
        <v>107</v>
      </c>
      <c r="BA319" s="23" t="s">
        <v>107</v>
      </c>
      <c r="BB319" s="23" t="s">
        <v>107</v>
      </c>
      <c r="BC319" s="23" t="s">
        <v>107</v>
      </c>
      <c r="BD319" s="23" t="s">
        <v>107</v>
      </c>
      <c r="BE319" s="23" t="s">
        <v>107</v>
      </c>
    </row>
    <row r="320" spans="1:57" x14ac:dyDescent="0.35">
      <c r="A320" s="110" t="s">
        <v>265</v>
      </c>
      <c r="C320" s="23" t="s">
        <v>106</v>
      </c>
      <c r="D320" s="23" t="s">
        <v>106</v>
      </c>
      <c r="E320" s="23" t="s">
        <v>106</v>
      </c>
      <c r="F320" s="23" t="s">
        <v>106</v>
      </c>
      <c r="G320" s="24" t="s">
        <v>106</v>
      </c>
      <c r="H320" s="25" t="s">
        <v>107</v>
      </c>
      <c r="I320" s="23" t="s">
        <v>106</v>
      </c>
      <c r="J320" s="24" t="s">
        <v>106</v>
      </c>
      <c r="K320" s="25" t="s">
        <v>107</v>
      </c>
      <c r="L320" s="23" t="s">
        <v>106</v>
      </c>
      <c r="M320" s="24" t="s">
        <v>106</v>
      </c>
      <c r="N320" s="26" t="s">
        <v>106</v>
      </c>
      <c r="O320" s="26" t="s">
        <v>106</v>
      </c>
      <c r="P320" s="24" t="s">
        <v>106</v>
      </c>
      <c r="Q320" s="25" t="s">
        <v>107</v>
      </c>
      <c r="R320" s="24" t="s">
        <v>106</v>
      </c>
      <c r="S320" s="25" t="s">
        <v>107</v>
      </c>
      <c r="T320" s="23" t="s">
        <v>106</v>
      </c>
      <c r="U320" s="23" t="s">
        <v>106</v>
      </c>
      <c r="V320" s="23" t="s">
        <v>106</v>
      </c>
      <c r="W320" s="23" t="s">
        <v>106</v>
      </c>
      <c r="X320" s="23" t="s">
        <v>107</v>
      </c>
      <c r="Y320" s="23" t="s">
        <v>107</v>
      </c>
      <c r="Z320" s="23" t="s">
        <v>107</v>
      </c>
      <c r="AA320" s="23" t="s">
        <v>106</v>
      </c>
      <c r="AB320" s="23" t="s">
        <v>106</v>
      </c>
      <c r="AC320" s="23" t="s">
        <v>106</v>
      </c>
      <c r="AD320" s="23" t="s">
        <v>106</v>
      </c>
      <c r="AE320" s="23" t="s">
        <v>106</v>
      </c>
      <c r="AF320" s="23" t="s">
        <v>107</v>
      </c>
      <c r="AG320" s="23" t="s">
        <v>107</v>
      </c>
      <c r="AH320" s="23" t="s">
        <v>106</v>
      </c>
      <c r="AI320" s="23" t="str">
        <f t="shared" si="166"/>
        <v>Yes</v>
      </c>
      <c r="AJ320" s="23" t="s">
        <v>106</v>
      </c>
      <c r="AK320" s="23" t="s">
        <v>106</v>
      </c>
      <c r="AL320" s="23" t="s">
        <v>107</v>
      </c>
      <c r="AM320" s="23" t="str">
        <f t="shared" si="167"/>
        <v>No</v>
      </c>
      <c r="AN320" s="23" t="s">
        <v>106</v>
      </c>
      <c r="AO320" s="23" t="s">
        <v>106</v>
      </c>
      <c r="AP320" s="23" t="s">
        <v>106</v>
      </c>
      <c r="AQ320" s="23" t="s">
        <v>107</v>
      </c>
      <c r="AR320" s="23" t="s">
        <v>106</v>
      </c>
      <c r="AS320" s="23" t="s">
        <v>106</v>
      </c>
      <c r="AT320" s="23" t="s">
        <v>106</v>
      </c>
      <c r="AU320" s="24" t="s">
        <v>108</v>
      </c>
      <c r="AV320" s="25" t="s">
        <v>107</v>
      </c>
      <c r="AW320" s="23" t="s">
        <v>107</v>
      </c>
      <c r="AX320" s="23" t="str">
        <f t="shared" si="168"/>
        <v>Yes</v>
      </c>
      <c r="AY320" s="23" t="str">
        <f t="shared" si="169"/>
        <v>Yes</v>
      </c>
      <c r="AZ320" s="24" t="s">
        <v>107</v>
      </c>
      <c r="BA320" s="23" t="s">
        <v>106</v>
      </c>
      <c r="BB320" s="23" t="s">
        <v>106</v>
      </c>
      <c r="BC320" s="23" t="s">
        <v>106</v>
      </c>
      <c r="BD320" s="23" t="s">
        <v>107</v>
      </c>
      <c r="BE320" s="23" t="s">
        <v>107</v>
      </c>
    </row>
    <row r="321" spans="1:57" x14ac:dyDescent="0.35">
      <c r="A321" s="110" t="s">
        <v>266</v>
      </c>
      <c r="C321" s="23" t="s">
        <v>106</v>
      </c>
      <c r="D321" s="23" t="s">
        <v>106</v>
      </c>
      <c r="E321" s="23" t="s">
        <v>106</v>
      </c>
      <c r="F321" s="23" t="s">
        <v>106</v>
      </c>
      <c r="G321" s="24" t="s">
        <v>106</v>
      </c>
      <c r="H321" s="25" t="s">
        <v>107</v>
      </c>
      <c r="I321" s="23" t="s">
        <v>106</v>
      </c>
      <c r="J321" s="24" t="s">
        <v>106</v>
      </c>
      <c r="K321" s="25" t="s">
        <v>107</v>
      </c>
      <c r="L321" s="23" t="s">
        <v>106</v>
      </c>
      <c r="M321" s="24" t="s">
        <v>106</v>
      </c>
      <c r="N321" s="26" t="s">
        <v>106</v>
      </c>
      <c r="O321" s="26" t="s">
        <v>106</v>
      </c>
      <c r="P321" s="24" t="s">
        <v>106</v>
      </c>
      <c r="Q321" s="25" t="s">
        <v>107</v>
      </c>
      <c r="R321" s="24" t="s">
        <v>106</v>
      </c>
      <c r="S321" s="25" t="s">
        <v>107</v>
      </c>
      <c r="T321" s="23" t="s">
        <v>106</v>
      </c>
      <c r="U321" s="23" t="s">
        <v>106</v>
      </c>
      <c r="V321" s="23" t="s">
        <v>106</v>
      </c>
      <c r="W321" s="23" t="s">
        <v>106</v>
      </c>
      <c r="X321" s="23" t="s">
        <v>106</v>
      </c>
      <c r="Y321" s="23" t="s">
        <v>107</v>
      </c>
      <c r="Z321" s="23" t="s">
        <v>107</v>
      </c>
      <c r="AA321" s="23" t="s">
        <v>106</v>
      </c>
      <c r="AB321" s="23" t="s">
        <v>106</v>
      </c>
      <c r="AC321" s="23" t="s">
        <v>106</v>
      </c>
      <c r="AD321" s="23" t="s">
        <v>106</v>
      </c>
      <c r="AE321" s="23" t="s">
        <v>106</v>
      </c>
      <c r="AF321" s="23" t="s">
        <v>106</v>
      </c>
      <c r="AG321" s="23" t="s">
        <v>106</v>
      </c>
      <c r="AH321" s="23" t="s">
        <v>106</v>
      </c>
      <c r="AI321" s="23" t="str">
        <f t="shared" si="166"/>
        <v>Yes</v>
      </c>
      <c r="AJ321" s="23" t="s">
        <v>106</v>
      </c>
      <c r="AK321" s="23" t="s">
        <v>106</v>
      </c>
      <c r="AL321" s="23" t="s">
        <v>107</v>
      </c>
      <c r="AM321" s="23" t="str">
        <f t="shared" si="167"/>
        <v>Yes</v>
      </c>
      <c r="AN321" s="23" t="s">
        <v>106</v>
      </c>
      <c r="AO321" s="23" t="s">
        <v>106</v>
      </c>
      <c r="AP321" s="23" t="s">
        <v>106</v>
      </c>
      <c r="AQ321" s="23" t="s">
        <v>106</v>
      </c>
      <c r="AR321" s="23" t="s">
        <v>106</v>
      </c>
      <c r="AS321" s="23" t="s">
        <v>106</v>
      </c>
      <c r="AT321" s="23" t="s">
        <v>106</v>
      </c>
      <c r="AU321" s="24" t="s">
        <v>108</v>
      </c>
      <c r="AV321" s="25" t="s">
        <v>107</v>
      </c>
      <c r="AW321" s="23" t="s">
        <v>107</v>
      </c>
      <c r="AX321" s="23" t="str">
        <f t="shared" si="168"/>
        <v>Yes</v>
      </c>
      <c r="AY321" s="23" t="str">
        <f t="shared" si="169"/>
        <v>Yes</v>
      </c>
      <c r="AZ321" s="24" t="s">
        <v>107</v>
      </c>
      <c r="BA321" s="23" t="s">
        <v>106</v>
      </c>
      <c r="BB321" s="23" t="s">
        <v>106</v>
      </c>
      <c r="BC321" s="23" t="s">
        <v>106</v>
      </c>
      <c r="BD321" s="23" t="s">
        <v>107</v>
      </c>
      <c r="BE321" s="23" t="s">
        <v>106</v>
      </c>
    </row>
    <row r="322" spans="1:57" x14ac:dyDescent="0.35">
      <c r="A322" s="110" t="s">
        <v>267</v>
      </c>
      <c r="C322" s="23" t="s">
        <v>106</v>
      </c>
      <c r="D322" s="23" t="s">
        <v>106</v>
      </c>
      <c r="E322" s="23" t="s">
        <v>106</v>
      </c>
      <c r="F322" s="23" t="s">
        <v>106</v>
      </c>
      <c r="G322" s="24" t="s">
        <v>106</v>
      </c>
      <c r="H322" s="25" t="s">
        <v>107</v>
      </c>
      <c r="I322" s="23" t="s">
        <v>106</v>
      </c>
      <c r="J322" s="24" t="s">
        <v>106</v>
      </c>
      <c r="K322" s="25" t="s">
        <v>107</v>
      </c>
      <c r="L322" s="23" t="s">
        <v>106</v>
      </c>
      <c r="M322" s="24" t="s">
        <v>106</v>
      </c>
      <c r="N322" s="26" t="s">
        <v>106</v>
      </c>
      <c r="O322" s="26" t="s">
        <v>106</v>
      </c>
      <c r="P322" s="24" t="s">
        <v>106</v>
      </c>
      <c r="Q322" s="25" t="s">
        <v>107</v>
      </c>
      <c r="R322" s="24" t="s">
        <v>106</v>
      </c>
      <c r="S322" s="25" t="s">
        <v>107</v>
      </c>
      <c r="T322" s="23" t="s">
        <v>106</v>
      </c>
      <c r="U322" s="23" t="s">
        <v>106</v>
      </c>
      <c r="V322" s="23" t="s">
        <v>106</v>
      </c>
      <c r="W322" s="23" t="s">
        <v>106</v>
      </c>
      <c r="X322" s="23" t="s">
        <v>106</v>
      </c>
      <c r="Y322" s="23" t="s">
        <v>107</v>
      </c>
      <c r="Z322" s="23" t="s">
        <v>107</v>
      </c>
      <c r="AA322" s="23" t="s">
        <v>106</v>
      </c>
      <c r="AB322" s="23" t="s">
        <v>106</v>
      </c>
      <c r="AC322" s="23" t="s">
        <v>106</v>
      </c>
      <c r="AD322" s="23" t="s">
        <v>106</v>
      </c>
      <c r="AE322" s="23" t="s">
        <v>106</v>
      </c>
      <c r="AF322" s="23" t="s">
        <v>106</v>
      </c>
      <c r="AG322" s="23" t="s">
        <v>106</v>
      </c>
      <c r="AH322" s="23" t="s">
        <v>106</v>
      </c>
      <c r="AI322" s="23" t="str">
        <f t="shared" si="166"/>
        <v>Yes</v>
      </c>
      <c r="AJ322" s="23" t="s">
        <v>106</v>
      </c>
      <c r="AK322" s="23" t="s">
        <v>106</v>
      </c>
      <c r="AL322" s="23" t="s">
        <v>106</v>
      </c>
      <c r="AM322" s="23" t="str">
        <f t="shared" si="167"/>
        <v>Yes</v>
      </c>
      <c r="AN322" s="23" t="s">
        <v>106</v>
      </c>
      <c r="AO322" s="23" t="s">
        <v>106</v>
      </c>
      <c r="AP322" s="23" t="s">
        <v>106</v>
      </c>
      <c r="AQ322" s="23" t="s">
        <v>106</v>
      </c>
      <c r="AR322" s="23" t="s">
        <v>106</v>
      </c>
      <c r="AS322" s="23" t="s">
        <v>106</v>
      </c>
      <c r="AT322" s="23" t="s">
        <v>106</v>
      </c>
      <c r="AU322" s="24" t="s">
        <v>108</v>
      </c>
      <c r="AV322" s="25" t="s">
        <v>107</v>
      </c>
      <c r="AW322" s="23" t="s">
        <v>107</v>
      </c>
      <c r="AX322" s="23" t="str">
        <f t="shared" si="168"/>
        <v>Yes</v>
      </c>
      <c r="AY322" s="23" t="str">
        <f t="shared" si="169"/>
        <v>Yes</v>
      </c>
      <c r="AZ322" s="24" t="s">
        <v>107</v>
      </c>
      <c r="BA322" s="23" t="s">
        <v>106</v>
      </c>
      <c r="BB322" s="23" t="s">
        <v>106</v>
      </c>
      <c r="BC322" s="23" t="s">
        <v>106</v>
      </c>
      <c r="BD322" s="23" t="s">
        <v>107</v>
      </c>
      <c r="BE322" s="23" t="s">
        <v>106</v>
      </c>
    </row>
    <row r="323" spans="1:57" x14ac:dyDescent="0.35">
      <c r="A323" s="92" t="s">
        <v>154</v>
      </c>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row>
    <row r="324" spans="1:57" x14ac:dyDescent="0.35">
      <c r="A324" s="108" t="s">
        <v>268</v>
      </c>
      <c r="C324" s="23" t="s">
        <v>106</v>
      </c>
      <c r="D324" s="23" t="s">
        <v>106</v>
      </c>
      <c r="E324" s="23" t="s">
        <v>106</v>
      </c>
      <c r="F324" s="23" t="s">
        <v>106</v>
      </c>
      <c r="G324" s="24" t="s">
        <v>106</v>
      </c>
      <c r="H324" s="25" t="s">
        <v>107</v>
      </c>
      <c r="I324" s="23" t="s">
        <v>106</v>
      </c>
      <c r="J324" s="24" t="s">
        <v>106</v>
      </c>
      <c r="K324" s="25" t="s">
        <v>107</v>
      </c>
      <c r="L324" s="23" t="s">
        <v>106</v>
      </c>
      <c r="M324" s="24" t="s">
        <v>106</v>
      </c>
      <c r="N324" s="26" t="s">
        <v>106</v>
      </c>
      <c r="O324" s="26" t="s">
        <v>106</v>
      </c>
      <c r="P324" s="24" t="s">
        <v>106</v>
      </c>
      <c r="Q324" s="25" t="s">
        <v>107</v>
      </c>
      <c r="R324" s="24" t="s">
        <v>106</v>
      </c>
      <c r="S324" s="25" t="s">
        <v>107</v>
      </c>
      <c r="T324" s="23" t="s">
        <v>106</v>
      </c>
      <c r="U324" s="23" t="s">
        <v>106</v>
      </c>
      <c r="V324" s="23" t="s">
        <v>106</v>
      </c>
      <c r="W324" s="23" t="s">
        <v>106</v>
      </c>
      <c r="X324" s="23" t="s">
        <v>106</v>
      </c>
      <c r="Y324" s="23" t="s">
        <v>107</v>
      </c>
      <c r="Z324" s="23" t="s">
        <v>107</v>
      </c>
      <c r="AA324" s="23" t="s">
        <v>106</v>
      </c>
      <c r="AB324" s="23" t="s">
        <v>106</v>
      </c>
      <c r="AC324" s="23" t="s">
        <v>106</v>
      </c>
      <c r="AD324" s="23" t="s">
        <v>106</v>
      </c>
      <c r="AE324" s="23" t="s">
        <v>106</v>
      </c>
      <c r="AF324" s="23" t="s">
        <v>106</v>
      </c>
      <c r="AG324" s="23" t="s">
        <v>106</v>
      </c>
      <c r="AH324" s="23" t="s">
        <v>106</v>
      </c>
      <c r="AI324" s="23" t="str">
        <f>AH324</f>
        <v>Yes</v>
      </c>
      <c r="AJ324" s="23" t="s">
        <v>106</v>
      </c>
      <c r="AK324" s="23" t="s">
        <v>106</v>
      </c>
      <c r="AL324" s="23" t="s">
        <v>107</v>
      </c>
      <c r="AM324" s="23" t="str">
        <f>AF324</f>
        <v>Yes</v>
      </c>
      <c r="AN324" s="23" t="s">
        <v>106</v>
      </c>
      <c r="AO324" s="23" t="s">
        <v>107</v>
      </c>
      <c r="AP324" s="23" t="s">
        <v>106</v>
      </c>
      <c r="AQ324" s="23" t="s">
        <v>106</v>
      </c>
      <c r="AR324" s="23" t="s">
        <v>106</v>
      </c>
      <c r="AS324" s="23" t="s">
        <v>106</v>
      </c>
      <c r="AT324" s="23" t="s">
        <v>106</v>
      </c>
      <c r="AU324" s="24" t="s">
        <v>108</v>
      </c>
      <c r="AV324" s="25" t="s">
        <v>107</v>
      </c>
      <c r="AW324" s="23" t="s">
        <v>107</v>
      </c>
      <c r="AX324" s="23" t="str">
        <f>AT324</f>
        <v>Yes</v>
      </c>
      <c r="AY324" s="23" t="str">
        <f>AT324</f>
        <v>Yes</v>
      </c>
      <c r="AZ324" s="24" t="s">
        <v>107</v>
      </c>
      <c r="BA324" s="23" t="s">
        <v>106</v>
      </c>
      <c r="BB324" s="23" t="s">
        <v>106</v>
      </c>
      <c r="BC324" s="23" t="s">
        <v>106</v>
      </c>
      <c r="BD324" s="23" t="s">
        <v>107</v>
      </c>
      <c r="BE324" s="23" t="s">
        <v>107</v>
      </c>
    </row>
    <row r="325" spans="1:57" x14ac:dyDescent="0.35">
      <c r="A325" s="110" t="s">
        <v>269</v>
      </c>
      <c r="C325" s="23" t="s">
        <v>106</v>
      </c>
      <c r="D325" s="23" t="s">
        <v>107</v>
      </c>
      <c r="E325" s="23" t="s">
        <v>106</v>
      </c>
      <c r="F325" s="23" t="s">
        <v>106</v>
      </c>
      <c r="G325" s="24" t="s">
        <v>106</v>
      </c>
      <c r="H325" s="25" t="s">
        <v>107</v>
      </c>
      <c r="I325" s="23" t="s">
        <v>106</v>
      </c>
      <c r="J325" s="24" t="s">
        <v>107</v>
      </c>
      <c r="K325" s="25" t="s">
        <v>107</v>
      </c>
      <c r="L325" s="23" t="s">
        <v>106</v>
      </c>
      <c r="M325" s="24" t="s">
        <v>106</v>
      </c>
      <c r="N325" s="26" t="s">
        <v>106</v>
      </c>
      <c r="O325" s="26" t="s">
        <v>106</v>
      </c>
      <c r="P325" s="24" t="s">
        <v>106</v>
      </c>
      <c r="Q325" s="25" t="s">
        <v>107</v>
      </c>
      <c r="R325" s="24" t="s">
        <v>107</v>
      </c>
      <c r="S325" s="25" t="s">
        <v>107</v>
      </c>
      <c r="T325" s="23" t="s">
        <v>107</v>
      </c>
      <c r="U325" s="23" t="s">
        <v>106</v>
      </c>
      <c r="V325" s="23" t="s">
        <v>106</v>
      </c>
      <c r="W325" s="23" t="s">
        <v>106</v>
      </c>
      <c r="X325" s="23" t="s">
        <v>107</v>
      </c>
      <c r="Y325" s="23" t="s">
        <v>107</v>
      </c>
      <c r="Z325" s="23" t="s">
        <v>107</v>
      </c>
      <c r="AA325" s="23" t="s">
        <v>106</v>
      </c>
      <c r="AB325" s="23" t="s">
        <v>107</v>
      </c>
      <c r="AC325" s="23" t="s">
        <v>106</v>
      </c>
      <c r="AD325" s="23" t="s">
        <v>107</v>
      </c>
      <c r="AE325" s="23" t="s">
        <v>107</v>
      </c>
      <c r="AF325" s="23" t="s">
        <v>107</v>
      </c>
      <c r="AG325" s="23" t="s">
        <v>107</v>
      </c>
      <c r="AH325" s="23" t="s">
        <v>107</v>
      </c>
      <c r="AI325" s="23" t="str">
        <f>AH325</f>
        <v>No</v>
      </c>
      <c r="AJ325" s="23" t="s">
        <v>107</v>
      </c>
      <c r="AK325" s="23" t="s">
        <v>107</v>
      </c>
      <c r="AL325" s="23" t="s">
        <v>107</v>
      </c>
      <c r="AM325" s="23" t="str">
        <f>AF325</f>
        <v>No</v>
      </c>
      <c r="AN325" s="23" t="s">
        <v>106</v>
      </c>
      <c r="AO325" s="23" t="s">
        <v>107</v>
      </c>
      <c r="AP325" s="23" t="s">
        <v>106</v>
      </c>
      <c r="AQ325" s="23" t="s">
        <v>107</v>
      </c>
      <c r="AR325" s="23" t="s">
        <v>107</v>
      </c>
      <c r="AS325" s="23" t="s">
        <v>107</v>
      </c>
      <c r="AT325" s="23" t="s">
        <v>106</v>
      </c>
      <c r="AU325" s="24" t="s">
        <v>108</v>
      </c>
      <c r="AV325" s="25" t="s">
        <v>107</v>
      </c>
      <c r="AW325" s="23" t="s">
        <v>107</v>
      </c>
      <c r="AX325" s="23" t="str">
        <f>AT325</f>
        <v>Yes</v>
      </c>
      <c r="AY325" s="23" t="str">
        <f>AT325</f>
        <v>Yes</v>
      </c>
      <c r="AZ325" s="24" t="s">
        <v>107</v>
      </c>
      <c r="BA325" s="23" t="s">
        <v>106</v>
      </c>
      <c r="BB325" s="23" t="s">
        <v>106</v>
      </c>
      <c r="BC325" s="23" t="s">
        <v>106</v>
      </c>
      <c r="BD325" s="23" t="s">
        <v>107</v>
      </c>
      <c r="BE325" s="23" t="s">
        <v>107</v>
      </c>
    </row>
    <row r="326" spans="1:57" x14ac:dyDescent="0.35">
      <c r="A326" s="110" t="s">
        <v>270</v>
      </c>
      <c r="C326" s="23" t="s">
        <v>106</v>
      </c>
      <c r="D326" s="23" t="s">
        <v>106</v>
      </c>
      <c r="E326" s="23" t="s">
        <v>106</v>
      </c>
      <c r="F326" s="23" t="s">
        <v>106</v>
      </c>
      <c r="G326" s="24" t="s">
        <v>106</v>
      </c>
      <c r="H326" s="25" t="s">
        <v>107</v>
      </c>
      <c r="I326" s="23" t="s">
        <v>106</v>
      </c>
      <c r="J326" s="24" t="s">
        <v>106</v>
      </c>
      <c r="K326" s="25" t="s">
        <v>107</v>
      </c>
      <c r="L326" s="23" t="s">
        <v>106</v>
      </c>
      <c r="M326" s="24" t="s">
        <v>106</v>
      </c>
      <c r="N326" s="26" t="s">
        <v>106</v>
      </c>
      <c r="O326" s="26" t="s">
        <v>106</v>
      </c>
      <c r="P326" s="24" t="s">
        <v>106</v>
      </c>
      <c r="Q326" s="25" t="s">
        <v>107</v>
      </c>
      <c r="R326" s="24" t="s">
        <v>106</v>
      </c>
      <c r="S326" s="25" t="s">
        <v>107</v>
      </c>
      <c r="T326" s="23" t="s">
        <v>106</v>
      </c>
      <c r="U326" s="23" t="s">
        <v>106</v>
      </c>
      <c r="V326" s="23" t="s">
        <v>106</v>
      </c>
      <c r="W326" s="23" t="s">
        <v>106</v>
      </c>
      <c r="X326" s="23" t="s">
        <v>107</v>
      </c>
      <c r="Y326" s="23" t="s">
        <v>107</v>
      </c>
      <c r="Z326" s="23" t="s">
        <v>107</v>
      </c>
      <c r="AA326" s="23" t="s">
        <v>106</v>
      </c>
      <c r="AB326" s="23" t="s">
        <v>106</v>
      </c>
      <c r="AC326" s="23" t="s">
        <v>106</v>
      </c>
      <c r="AD326" s="23" t="s">
        <v>106</v>
      </c>
      <c r="AE326" s="23" t="s">
        <v>106</v>
      </c>
      <c r="AF326" s="23" t="s">
        <v>107</v>
      </c>
      <c r="AG326" s="23" t="s">
        <v>107</v>
      </c>
      <c r="AH326" s="23" t="s">
        <v>106</v>
      </c>
      <c r="AI326" s="23" t="str">
        <f>AH326</f>
        <v>Yes</v>
      </c>
      <c r="AJ326" s="23" t="s">
        <v>107</v>
      </c>
      <c r="AK326" s="23" t="s">
        <v>106</v>
      </c>
      <c r="AL326" s="23" t="s">
        <v>107</v>
      </c>
      <c r="AM326" s="23" t="str">
        <f>AF326</f>
        <v>No</v>
      </c>
      <c r="AN326" s="23" t="s">
        <v>106</v>
      </c>
      <c r="AO326" s="23" t="s">
        <v>107</v>
      </c>
      <c r="AP326" s="23" t="s">
        <v>106</v>
      </c>
      <c r="AQ326" s="23" t="s">
        <v>106</v>
      </c>
      <c r="AR326" s="23" t="s">
        <v>106</v>
      </c>
      <c r="AS326" s="23" t="s">
        <v>107</v>
      </c>
      <c r="AT326" s="23" t="s">
        <v>106</v>
      </c>
      <c r="AU326" s="24" t="s">
        <v>108</v>
      </c>
      <c r="AV326" s="25" t="s">
        <v>107</v>
      </c>
      <c r="AW326" s="23" t="s">
        <v>107</v>
      </c>
      <c r="AX326" s="23" t="str">
        <f>AT326</f>
        <v>Yes</v>
      </c>
      <c r="AY326" s="23" t="str">
        <f>AT326</f>
        <v>Yes</v>
      </c>
      <c r="AZ326" s="24" t="s">
        <v>107</v>
      </c>
      <c r="BA326" s="23" t="s">
        <v>106</v>
      </c>
      <c r="BB326" s="23" t="s">
        <v>106</v>
      </c>
      <c r="BC326" s="23" t="s">
        <v>106</v>
      </c>
      <c r="BD326" s="23" t="s">
        <v>107</v>
      </c>
      <c r="BE326" s="23" t="s">
        <v>107</v>
      </c>
    </row>
    <row r="327" spans="1:57" x14ac:dyDescent="0.35">
      <c r="A327" s="110" t="s">
        <v>271</v>
      </c>
      <c r="C327" s="23" t="s">
        <v>106</v>
      </c>
      <c r="D327" s="23" t="s">
        <v>106</v>
      </c>
      <c r="E327" s="23" t="s">
        <v>106</v>
      </c>
      <c r="F327" s="23" t="s">
        <v>106</v>
      </c>
      <c r="G327" s="24" t="s">
        <v>106</v>
      </c>
      <c r="H327" s="25" t="s">
        <v>107</v>
      </c>
      <c r="I327" s="23" t="s">
        <v>106</v>
      </c>
      <c r="J327" s="24" t="s">
        <v>106</v>
      </c>
      <c r="K327" s="25" t="s">
        <v>107</v>
      </c>
      <c r="L327" s="23" t="s">
        <v>106</v>
      </c>
      <c r="M327" s="24" t="s">
        <v>106</v>
      </c>
      <c r="N327" s="26" t="s">
        <v>106</v>
      </c>
      <c r="O327" s="26" t="s">
        <v>106</v>
      </c>
      <c r="P327" s="24" t="s">
        <v>106</v>
      </c>
      <c r="Q327" s="25" t="s">
        <v>107</v>
      </c>
      <c r="R327" s="24" t="s">
        <v>106</v>
      </c>
      <c r="S327" s="25" t="s">
        <v>107</v>
      </c>
      <c r="T327" s="23" t="s">
        <v>106</v>
      </c>
      <c r="U327" s="23" t="s">
        <v>106</v>
      </c>
      <c r="V327" s="23" t="s">
        <v>106</v>
      </c>
      <c r="W327" s="23" t="s">
        <v>106</v>
      </c>
      <c r="X327" s="23" t="s">
        <v>106</v>
      </c>
      <c r="Y327" s="23" t="s">
        <v>107</v>
      </c>
      <c r="Z327" s="23" t="s">
        <v>107</v>
      </c>
      <c r="AA327" s="23" t="s">
        <v>106</v>
      </c>
      <c r="AB327" s="23" t="s">
        <v>107</v>
      </c>
      <c r="AC327" s="23" t="s">
        <v>106</v>
      </c>
      <c r="AD327" s="23" t="s">
        <v>106</v>
      </c>
      <c r="AE327" s="23" t="s">
        <v>106</v>
      </c>
      <c r="AF327" s="23" t="s">
        <v>106</v>
      </c>
      <c r="AG327" s="23" t="s">
        <v>106</v>
      </c>
      <c r="AH327" s="23" t="s">
        <v>107</v>
      </c>
      <c r="AI327" s="23" t="str">
        <f>AH327</f>
        <v>No</v>
      </c>
      <c r="AJ327" s="23" t="s">
        <v>106</v>
      </c>
      <c r="AK327" s="23" t="s">
        <v>106</v>
      </c>
      <c r="AL327" s="23" t="s">
        <v>107</v>
      </c>
      <c r="AM327" s="23" t="str">
        <f>AF327</f>
        <v>Yes</v>
      </c>
      <c r="AN327" s="23" t="s">
        <v>106</v>
      </c>
      <c r="AO327" s="23" t="s">
        <v>107</v>
      </c>
      <c r="AP327" s="23" t="s">
        <v>106</v>
      </c>
      <c r="AQ327" s="23" t="s">
        <v>106</v>
      </c>
      <c r="AR327" s="23" t="s">
        <v>106</v>
      </c>
      <c r="AS327" s="23" t="s">
        <v>107</v>
      </c>
      <c r="AT327" s="23" t="s">
        <v>106</v>
      </c>
      <c r="AU327" s="24" t="s">
        <v>108</v>
      </c>
      <c r="AV327" s="25" t="s">
        <v>107</v>
      </c>
      <c r="AW327" s="23" t="s">
        <v>107</v>
      </c>
      <c r="AX327" s="23" t="str">
        <f>AT327</f>
        <v>Yes</v>
      </c>
      <c r="AY327" s="23" t="str">
        <f>AT327</f>
        <v>Yes</v>
      </c>
      <c r="AZ327" s="24" t="s">
        <v>107</v>
      </c>
      <c r="BA327" s="23" t="s">
        <v>106</v>
      </c>
      <c r="BB327" s="23" t="s">
        <v>106</v>
      </c>
      <c r="BC327" s="23" t="s">
        <v>106</v>
      </c>
      <c r="BD327" s="23" t="s">
        <v>107</v>
      </c>
      <c r="BE327" s="23" t="s">
        <v>107</v>
      </c>
    </row>
    <row r="328" spans="1:57" x14ac:dyDescent="0.35">
      <c r="A328" s="110" t="s">
        <v>272</v>
      </c>
      <c r="C328" s="23" t="s">
        <v>106</v>
      </c>
      <c r="D328" s="23" t="s">
        <v>106</v>
      </c>
      <c r="E328" s="23" t="s">
        <v>106</v>
      </c>
      <c r="F328" s="23" t="s">
        <v>106</v>
      </c>
      <c r="G328" s="24" t="s">
        <v>106</v>
      </c>
      <c r="H328" s="25" t="s">
        <v>107</v>
      </c>
      <c r="I328" s="23" t="s">
        <v>106</v>
      </c>
      <c r="J328" s="24" t="s">
        <v>106</v>
      </c>
      <c r="K328" s="25" t="s">
        <v>107</v>
      </c>
      <c r="L328" s="23" t="s">
        <v>106</v>
      </c>
      <c r="M328" s="24" t="s">
        <v>106</v>
      </c>
      <c r="N328" s="26" t="s">
        <v>106</v>
      </c>
      <c r="O328" s="26" t="s">
        <v>106</v>
      </c>
      <c r="P328" s="24" t="s">
        <v>106</v>
      </c>
      <c r="Q328" s="25" t="s">
        <v>107</v>
      </c>
      <c r="R328" s="24" t="s">
        <v>106</v>
      </c>
      <c r="S328" s="25" t="s">
        <v>107</v>
      </c>
      <c r="T328" s="23" t="s">
        <v>106</v>
      </c>
      <c r="U328" s="23" t="s">
        <v>106</v>
      </c>
      <c r="V328" s="23" t="s">
        <v>106</v>
      </c>
      <c r="W328" s="23" t="s">
        <v>106</v>
      </c>
      <c r="X328" s="23" t="s">
        <v>106</v>
      </c>
      <c r="Y328" s="23" t="s">
        <v>107</v>
      </c>
      <c r="Z328" s="23" t="s">
        <v>107</v>
      </c>
      <c r="AA328" s="23" t="s">
        <v>106</v>
      </c>
      <c r="AB328" s="23" t="s">
        <v>106</v>
      </c>
      <c r="AC328" s="23" t="s">
        <v>106</v>
      </c>
      <c r="AD328" s="23" t="s">
        <v>106</v>
      </c>
      <c r="AE328" s="23" t="s">
        <v>106</v>
      </c>
      <c r="AF328" s="23" t="s">
        <v>106</v>
      </c>
      <c r="AG328" s="23" t="s">
        <v>106</v>
      </c>
      <c r="AH328" s="23" t="s">
        <v>106</v>
      </c>
      <c r="AI328" s="23" t="str">
        <f>AH328</f>
        <v>Yes</v>
      </c>
      <c r="AJ328" s="23" t="s">
        <v>106</v>
      </c>
      <c r="AK328" s="23" t="s">
        <v>106</v>
      </c>
      <c r="AL328" s="23" t="s">
        <v>106</v>
      </c>
      <c r="AM328" s="23" t="str">
        <f>AF328</f>
        <v>Yes</v>
      </c>
      <c r="AN328" s="23" t="s">
        <v>106</v>
      </c>
      <c r="AO328" s="23" t="s">
        <v>106</v>
      </c>
      <c r="AP328" s="23" t="s">
        <v>106</v>
      </c>
      <c r="AQ328" s="23" t="s">
        <v>106</v>
      </c>
      <c r="AR328" s="23" t="s">
        <v>106</v>
      </c>
      <c r="AS328" s="23" t="s">
        <v>106</v>
      </c>
      <c r="AT328" s="23" t="s">
        <v>106</v>
      </c>
      <c r="AU328" s="24" t="s">
        <v>108</v>
      </c>
      <c r="AV328" s="25" t="s">
        <v>107</v>
      </c>
      <c r="AW328" s="23" t="s">
        <v>107</v>
      </c>
      <c r="AX328" s="23" t="str">
        <f>AT328</f>
        <v>Yes</v>
      </c>
      <c r="AY328" s="23" t="str">
        <f>AT328</f>
        <v>Yes</v>
      </c>
      <c r="AZ328" s="24" t="s">
        <v>107</v>
      </c>
      <c r="BA328" s="23" t="s">
        <v>106</v>
      </c>
      <c r="BB328" s="23" t="s">
        <v>106</v>
      </c>
      <c r="BC328" s="23" t="s">
        <v>106</v>
      </c>
      <c r="BD328" s="23" t="s">
        <v>107</v>
      </c>
      <c r="BE328" s="23" t="s">
        <v>106</v>
      </c>
    </row>
    <row r="329" spans="1:57" x14ac:dyDescent="0.35">
      <c r="A329" s="92" t="s">
        <v>154</v>
      </c>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row>
    <row r="330" spans="1:57" ht="15" customHeight="1" x14ac:dyDescent="0.35">
      <c r="A330" s="112" t="s">
        <v>273</v>
      </c>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row>
    <row r="331" spans="1:57" x14ac:dyDescent="0.35">
      <c r="A331" s="87" t="s">
        <v>274</v>
      </c>
      <c r="C331" s="23" t="s">
        <v>107</v>
      </c>
      <c r="D331" s="23" t="s">
        <v>107</v>
      </c>
      <c r="E331" s="23" t="s">
        <v>107</v>
      </c>
      <c r="F331" s="23" t="s">
        <v>107</v>
      </c>
      <c r="G331" s="24" t="s">
        <v>106</v>
      </c>
      <c r="H331" s="25" t="s">
        <v>107</v>
      </c>
      <c r="I331" s="24" t="s">
        <v>106</v>
      </c>
      <c r="J331" s="24" t="s">
        <v>106</v>
      </c>
      <c r="K331" s="25" t="s">
        <v>107</v>
      </c>
      <c r="L331" s="25" t="s">
        <v>107</v>
      </c>
      <c r="M331" s="24" t="s">
        <v>107</v>
      </c>
      <c r="N331" s="26" t="s">
        <v>107</v>
      </c>
      <c r="O331" s="26" t="s">
        <v>107</v>
      </c>
      <c r="P331" s="24" t="s">
        <v>106</v>
      </c>
      <c r="Q331" s="25" t="s">
        <v>107</v>
      </c>
      <c r="R331" s="24" t="s">
        <v>106</v>
      </c>
      <c r="S331" s="25" t="s">
        <v>107</v>
      </c>
      <c r="T331" s="23" t="s">
        <v>106</v>
      </c>
      <c r="U331" s="23" t="s">
        <v>107</v>
      </c>
      <c r="V331" s="23" t="s">
        <v>107</v>
      </c>
      <c r="W331" s="23" t="s">
        <v>107</v>
      </c>
      <c r="X331" s="23" t="s">
        <v>107</v>
      </c>
      <c r="Y331" s="23" t="s">
        <v>107</v>
      </c>
      <c r="Z331" s="23" t="s">
        <v>107</v>
      </c>
      <c r="AA331" s="23" t="s">
        <v>107</v>
      </c>
      <c r="AB331" s="23" t="s">
        <v>107</v>
      </c>
      <c r="AC331" s="23" t="s">
        <v>107</v>
      </c>
      <c r="AD331" s="23" t="s">
        <v>107</v>
      </c>
      <c r="AE331" s="23" t="s">
        <v>107</v>
      </c>
      <c r="AF331" s="23" t="s">
        <v>107</v>
      </c>
      <c r="AG331" s="23" t="s">
        <v>107</v>
      </c>
      <c r="AH331" s="23" t="s">
        <v>107</v>
      </c>
      <c r="AI331" s="23" t="str">
        <f>AH331</f>
        <v>No</v>
      </c>
      <c r="AJ331" s="23" t="s">
        <v>107</v>
      </c>
      <c r="AK331" s="23" t="s">
        <v>107</v>
      </c>
      <c r="AL331" s="23" t="s">
        <v>107</v>
      </c>
      <c r="AM331" s="23" t="str">
        <f>AF331</f>
        <v>No</v>
      </c>
      <c r="AN331" s="23" t="s">
        <v>107</v>
      </c>
      <c r="AO331" s="23" t="s">
        <v>107</v>
      </c>
      <c r="AP331" s="23" t="s">
        <v>107</v>
      </c>
      <c r="AQ331" s="23" t="s">
        <v>107</v>
      </c>
      <c r="AR331" s="23" t="s">
        <v>107</v>
      </c>
      <c r="AS331" s="23" t="s">
        <v>107</v>
      </c>
      <c r="AT331" s="23" t="s">
        <v>107</v>
      </c>
      <c r="AU331" s="24" t="s">
        <v>108</v>
      </c>
      <c r="AV331" s="25" t="s">
        <v>107</v>
      </c>
      <c r="AW331" s="23" t="s">
        <v>107</v>
      </c>
      <c r="AX331" s="23" t="str">
        <f>AT331</f>
        <v>No</v>
      </c>
      <c r="AY331" s="23" t="str">
        <f>AT331</f>
        <v>No</v>
      </c>
      <c r="AZ331" s="24" t="s">
        <v>107</v>
      </c>
      <c r="BA331" s="23" t="s">
        <v>107</v>
      </c>
      <c r="BB331" s="23" t="s">
        <v>107</v>
      </c>
      <c r="BC331" s="23" t="s">
        <v>107</v>
      </c>
      <c r="BD331" s="23" t="s">
        <v>107</v>
      </c>
      <c r="BE331" s="23" t="s">
        <v>107</v>
      </c>
    </row>
    <row r="332" spans="1:57" x14ac:dyDescent="0.35">
      <c r="A332" s="87" t="s">
        <v>275</v>
      </c>
      <c r="C332" s="23" t="s">
        <v>106</v>
      </c>
      <c r="D332" s="23" t="s">
        <v>106</v>
      </c>
      <c r="E332" s="23" t="s">
        <v>106</v>
      </c>
      <c r="F332" s="23" t="s">
        <v>106</v>
      </c>
      <c r="G332" s="24" t="s">
        <v>106</v>
      </c>
      <c r="H332" s="25" t="s">
        <v>107</v>
      </c>
      <c r="I332" s="24" t="s">
        <v>106</v>
      </c>
      <c r="J332" s="24" t="s">
        <v>106</v>
      </c>
      <c r="K332" s="25" t="s">
        <v>107</v>
      </c>
      <c r="L332" s="25" t="s">
        <v>106</v>
      </c>
      <c r="M332" s="24" t="s">
        <v>106</v>
      </c>
      <c r="N332" s="26" t="s">
        <v>106</v>
      </c>
      <c r="O332" s="26" t="s">
        <v>106</v>
      </c>
      <c r="P332" s="24" t="s">
        <v>106</v>
      </c>
      <c r="Q332" s="25" t="s">
        <v>107</v>
      </c>
      <c r="R332" s="24" t="s">
        <v>106</v>
      </c>
      <c r="S332" s="25" t="s">
        <v>107</v>
      </c>
      <c r="T332" s="23" t="s">
        <v>106</v>
      </c>
      <c r="U332" s="23" t="s">
        <v>106</v>
      </c>
      <c r="V332" s="23" t="s">
        <v>106</v>
      </c>
      <c r="W332" s="23" t="s">
        <v>106</v>
      </c>
      <c r="X332" s="23" t="s">
        <v>106</v>
      </c>
      <c r="Y332" s="23" t="s">
        <v>107</v>
      </c>
      <c r="Z332" s="23" t="s">
        <v>107</v>
      </c>
      <c r="AA332" s="23" t="s">
        <v>106</v>
      </c>
      <c r="AB332" s="23" t="s">
        <v>106</v>
      </c>
      <c r="AC332" s="23" t="s">
        <v>106</v>
      </c>
      <c r="AD332" s="23" t="s">
        <v>106</v>
      </c>
      <c r="AE332" s="23" t="s">
        <v>106</v>
      </c>
      <c r="AF332" s="23" t="s">
        <v>106</v>
      </c>
      <c r="AG332" s="23" t="s">
        <v>106</v>
      </c>
      <c r="AH332" s="23" t="s">
        <v>106</v>
      </c>
      <c r="AI332" s="23" t="str">
        <f>AH332</f>
        <v>Yes</v>
      </c>
      <c r="AJ332" s="23" t="s">
        <v>106</v>
      </c>
      <c r="AK332" s="23" t="s">
        <v>106</v>
      </c>
      <c r="AL332" s="23" t="s">
        <v>106</v>
      </c>
      <c r="AM332" s="23" t="str">
        <f>AF332</f>
        <v>Yes</v>
      </c>
      <c r="AN332" s="23" t="s">
        <v>106</v>
      </c>
      <c r="AO332" s="23" t="s">
        <v>106</v>
      </c>
      <c r="AP332" s="23" t="s">
        <v>106</v>
      </c>
      <c r="AQ332" s="23" t="s">
        <v>107</v>
      </c>
      <c r="AR332" s="23" t="s">
        <v>106</v>
      </c>
      <c r="AS332" s="23" t="s">
        <v>106</v>
      </c>
      <c r="AT332" s="23" t="s">
        <v>106</v>
      </c>
      <c r="AU332" s="24" t="s">
        <v>108</v>
      </c>
      <c r="AV332" s="25" t="s">
        <v>107</v>
      </c>
      <c r="AW332" s="23" t="s">
        <v>107</v>
      </c>
      <c r="AX332" s="23" t="str">
        <f>AT332</f>
        <v>Yes</v>
      </c>
      <c r="AY332" s="23" t="str">
        <f>AT332</f>
        <v>Yes</v>
      </c>
      <c r="AZ332" s="24" t="s">
        <v>107</v>
      </c>
      <c r="BA332" s="23" t="s">
        <v>106</v>
      </c>
      <c r="BB332" s="23" t="s">
        <v>106</v>
      </c>
      <c r="BC332" s="23" t="s">
        <v>106</v>
      </c>
      <c r="BD332" s="23" t="s">
        <v>107</v>
      </c>
      <c r="BE332" s="23" t="s">
        <v>106</v>
      </c>
    </row>
    <row r="333" spans="1:57" x14ac:dyDescent="0.35">
      <c r="A333" s="87" t="s">
        <v>276</v>
      </c>
      <c r="C333" s="23" t="s">
        <v>106</v>
      </c>
      <c r="D333" s="23" t="s">
        <v>106</v>
      </c>
      <c r="E333" s="23" t="s">
        <v>106</v>
      </c>
      <c r="F333" s="23" t="s">
        <v>106</v>
      </c>
      <c r="G333" s="24" t="s">
        <v>106</v>
      </c>
      <c r="H333" s="25" t="s">
        <v>107</v>
      </c>
      <c r="I333" s="24" t="s">
        <v>106</v>
      </c>
      <c r="J333" s="24" t="s">
        <v>106</v>
      </c>
      <c r="K333" s="25" t="s">
        <v>107</v>
      </c>
      <c r="L333" s="25" t="s">
        <v>106</v>
      </c>
      <c r="M333" s="24" t="s">
        <v>106</v>
      </c>
      <c r="N333" s="26" t="s">
        <v>106</v>
      </c>
      <c r="O333" s="26" t="s">
        <v>106</v>
      </c>
      <c r="P333" s="24" t="s">
        <v>106</v>
      </c>
      <c r="Q333" s="25" t="s">
        <v>107</v>
      </c>
      <c r="R333" s="24" t="s">
        <v>106</v>
      </c>
      <c r="S333" s="25" t="s">
        <v>107</v>
      </c>
      <c r="T333" s="23" t="s">
        <v>106</v>
      </c>
      <c r="U333" s="23" t="s">
        <v>106</v>
      </c>
      <c r="V333" s="23" t="s">
        <v>106</v>
      </c>
      <c r="W333" s="23" t="s">
        <v>106</v>
      </c>
      <c r="X333" s="23" t="s">
        <v>106</v>
      </c>
      <c r="Y333" s="23" t="s">
        <v>107</v>
      </c>
      <c r="Z333" s="23" t="s">
        <v>107</v>
      </c>
      <c r="AA333" s="23" t="s">
        <v>106</v>
      </c>
      <c r="AB333" s="23" t="s">
        <v>106</v>
      </c>
      <c r="AC333" s="23" t="s">
        <v>106</v>
      </c>
      <c r="AD333" s="23" t="s">
        <v>106</v>
      </c>
      <c r="AE333" s="23" t="s">
        <v>106</v>
      </c>
      <c r="AF333" s="23" t="s">
        <v>106</v>
      </c>
      <c r="AG333" s="23" t="s">
        <v>106</v>
      </c>
      <c r="AH333" s="23" t="s">
        <v>106</v>
      </c>
      <c r="AI333" s="23" t="str">
        <f>AH333</f>
        <v>Yes</v>
      </c>
      <c r="AJ333" s="23" t="s">
        <v>106</v>
      </c>
      <c r="AK333" s="23" t="s">
        <v>106</v>
      </c>
      <c r="AL333" s="23" t="s">
        <v>106</v>
      </c>
      <c r="AM333" s="23" t="str">
        <f>AF333</f>
        <v>Yes</v>
      </c>
      <c r="AN333" s="36" t="s">
        <v>106</v>
      </c>
      <c r="AO333" s="36" t="s">
        <v>106</v>
      </c>
      <c r="AP333" s="23" t="s">
        <v>106</v>
      </c>
      <c r="AQ333" s="23" t="s">
        <v>107</v>
      </c>
      <c r="AR333" s="23" t="s">
        <v>106</v>
      </c>
      <c r="AS333" s="23" t="s">
        <v>106</v>
      </c>
      <c r="AT333" s="23" t="s">
        <v>106</v>
      </c>
      <c r="AU333" s="24" t="s">
        <v>108</v>
      </c>
      <c r="AV333" s="25" t="s">
        <v>107</v>
      </c>
      <c r="AW333" s="23" t="s">
        <v>107</v>
      </c>
      <c r="AX333" s="23" t="str">
        <f>AT333</f>
        <v>Yes</v>
      </c>
      <c r="AY333" s="23" t="str">
        <f>AT333</f>
        <v>Yes</v>
      </c>
      <c r="AZ333" s="24" t="s">
        <v>107</v>
      </c>
      <c r="BA333" s="23" t="s">
        <v>106</v>
      </c>
      <c r="BB333" s="23" t="s">
        <v>106</v>
      </c>
      <c r="BC333" s="23" t="s">
        <v>106</v>
      </c>
      <c r="BD333" s="23" t="s">
        <v>107</v>
      </c>
      <c r="BE333" s="23" t="s">
        <v>106</v>
      </c>
    </row>
    <row r="334" spans="1:57" x14ac:dyDescent="0.35">
      <c r="A334" s="91" t="s">
        <v>154</v>
      </c>
      <c r="C334" s="34"/>
      <c r="D334" s="34"/>
      <c r="E334" s="34"/>
      <c r="F334" s="34"/>
      <c r="G334" s="34"/>
      <c r="H334" s="34"/>
      <c r="I334" s="35"/>
      <c r="J334" s="35"/>
      <c r="K334" s="35"/>
      <c r="L334" s="35"/>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row>
    <row r="335" spans="1:57" ht="15.75" customHeight="1" x14ac:dyDescent="0.35">
      <c r="A335" s="109" t="s">
        <v>277</v>
      </c>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row>
    <row r="336" spans="1:57" x14ac:dyDescent="0.35">
      <c r="A336" s="113" t="s">
        <v>278</v>
      </c>
      <c r="C336" s="23" t="s">
        <v>106</v>
      </c>
      <c r="D336" s="23" t="s">
        <v>106</v>
      </c>
      <c r="E336" s="23" t="s">
        <v>106</v>
      </c>
      <c r="F336" s="23" t="s">
        <v>106</v>
      </c>
      <c r="G336" s="24" t="s">
        <v>106</v>
      </c>
      <c r="H336" s="25" t="s">
        <v>107</v>
      </c>
      <c r="I336" s="23" t="s">
        <v>106</v>
      </c>
      <c r="J336" s="24" t="s">
        <v>106</v>
      </c>
      <c r="K336" s="25" t="s">
        <v>107</v>
      </c>
      <c r="L336" s="23" t="s">
        <v>106</v>
      </c>
      <c r="M336" s="24" t="s">
        <v>106</v>
      </c>
      <c r="N336" s="26" t="s">
        <v>106</v>
      </c>
      <c r="O336" s="26" t="s">
        <v>106</v>
      </c>
      <c r="P336" s="24" t="s">
        <v>106</v>
      </c>
      <c r="Q336" s="25" t="s">
        <v>107</v>
      </c>
      <c r="R336" s="24" t="s">
        <v>106</v>
      </c>
      <c r="S336" s="25" t="s">
        <v>107</v>
      </c>
      <c r="T336" s="23" t="s">
        <v>106</v>
      </c>
      <c r="U336" s="23" t="s">
        <v>106</v>
      </c>
      <c r="V336" s="23" t="s">
        <v>106</v>
      </c>
      <c r="W336" s="23" t="s">
        <v>106</v>
      </c>
      <c r="X336" s="23" t="s">
        <v>107</v>
      </c>
      <c r="Y336" s="23" t="s">
        <v>107</v>
      </c>
      <c r="Z336" s="23" t="s">
        <v>107</v>
      </c>
      <c r="AA336" s="23" t="s">
        <v>106</v>
      </c>
      <c r="AB336" s="23" t="s">
        <v>106</v>
      </c>
      <c r="AC336" s="23" t="s">
        <v>106</v>
      </c>
      <c r="AD336" s="23" t="s">
        <v>106</v>
      </c>
      <c r="AE336" s="23" t="s">
        <v>106</v>
      </c>
      <c r="AF336" s="23" t="s">
        <v>106</v>
      </c>
      <c r="AG336" s="23" t="s">
        <v>106</v>
      </c>
      <c r="AH336" s="23" t="s">
        <v>106</v>
      </c>
      <c r="AI336" s="23" t="str">
        <f t="shared" ref="AI336:AI349" si="170">AH336</f>
        <v>Yes</v>
      </c>
      <c r="AJ336" s="23" t="s">
        <v>106</v>
      </c>
      <c r="AK336" s="23" t="s">
        <v>106</v>
      </c>
      <c r="AL336" s="23" t="s">
        <v>106</v>
      </c>
      <c r="AM336" s="23" t="str">
        <f t="shared" ref="AM336:AM349" si="171">AF336</f>
        <v>Yes</v>
      </c>
      <c r="AN336" s="23" t="s">
        <v>106</v>
      </c>
      <c r="AO336" s="23" t="s">
        <v>106</v>
      </c>
      <c r="AP336" s="23" t="s">
        <v>106</v>
      </c>
      <c r="AQ336" s="23" t="s">
        <v>106</v>
      </c>
      <c r="AR336" s="23" t="s">
        <v>106</v>
      </c>
      <c r="AS336" s="23" t="s">
        <v>106</v>
      </c>
      <c r="AT336" s="23" t="s">
        <v>106</v>
      </c>
      <c r="AU336" s="24" t="s">
        <v>108</v>
      </c>
      <c r="AV336" s="25" t="s">
        <v>107</v>
      </c>
      <c r="AW336" s="23" t="s">
        <v>107</v>
      </c>
      <c r="AX336" s="23" t="str">
        <f>AT336</f>
        <v>Yes</v>
      </c>
      <c r="AY336" s="23" t="str">
        <f>AT336</f>
        <v>Yes</v>
      </c>
      <c r="AZ336" s="24" t="s">
        <v>107</v>
      </c>
      <c r="BA336" s="23" t="s">
        <v>106</v>
      </c>
      <c r="BB336" s="23" t="s">
        <v>106</v>
      </c>
      <c r="BC336" s="23" t="s">
        <v>106</v>
      </c>
      <c r="BD336" s="23" t="s">
        <v>107</v>
      </c>
      <c r="BE336" s="23" t="s">
        <v>107</v>
      </c>
    </row>
    <row r="337" spans="1:57" x14ac:dyDescent="0.35">
      <c r="A337" s="113" t="s">
        <v>279</v>
      </c>
      <c r="C337" s="23" t="s">
        <v>106</v>
      </c>
      <c r="D337" s="23" t="s">
        <v>106</v>
      </c>
      <c r="E337" s="23" t="s">
        <v>106</v>
      </c>
      <c r="F337" s="23" t="s">
        <v>106</v>
      </c>
      <c r="G337" s="24" t="s">
        <v>106</v>
      </c>
      <c r="H337" s="25" t="s">
        <v>107</v>
      </c>
      <c r="I337" s="23" t="s">
        <v>106</v>
      </c>
      <c r="J337" s="24" t="s">
        <v>106</v>
      </c>
      <c r="K337" s="25" t="s">
        <v>107</v>
      </c>
      <c r="L337" s="23" t="s">
        <v>106</v>
      </c>
      <c r="M337" s="24" t="s">
        <v>106</v>
      </c>
      <c r="N337" s="26" t="s">
        <v>106</v>
      </c>
      <c r="O337" s="26" t="s">
        <v>106</v>
      </c>
      <c r="P337" s="24" t="s">
        <v>106</v>
      </c>
      <c r="Q337" s="25" t="s">
        <v>107</v>
      </c>
      <c r="R337" s="24" t="s">
        <v>106</v>
      </c>
      <c r="S337" s="25" t="s">
        <v>107</v>
      </c>
      <c r="T337" s="23" t="s">
        <v>106</v>
      </c>
      <c r="U337" s="23" t="s">
        <v>106</v>
      </c>
      <c r="V337" s="23" t="s">
        <v>106</v>
      </c>
      <c r="W337" s="23" t="s">
        <v>106</v>
      </c>
      <c r="X337" s="23" t="s">
        <v>107</v>
      </c>
      <c r="Y337" s="23" t="s">
        <v>107</v>
      </c>
      <c r="Z337" s="23" t="s">
        <v>107</v>
      </c>
      <c r="AA337" s="23" t="s">
        <v>106</v>
      </c>
      <c r="AB337" s="23" t="s">
        <v>106</v>
      </c>
      <c r="AC337" s="23" t="s">
        <v>106</v>
      </c>
      <c r="AD337" s="23" t="s">
        <v>106</v>
      </c>
      <c r="AE337" s="23" t="s">
        <v>106</v>
      </c>
      <c r="AF337" s="23" t="s">
        <v>106</v>
      </c>
      <c r="AG337" s="23" t="s">
        <v>106</v>
      </c>
      <c r="AH337" s="23" t="s">
        <v>106</v>
      </c>
      <c r="AI337" s="23" t="str">
        <f t="shared" si="170"/>
        <v>Yes</v>
      </c>
      <c r="AJ337" s="23" t="s">
        <v>106</v>
      </c>
      <c r="AK337" s="23" t="s">
        <v>106</v>
      </c>
      <c r="AL337" s="23" t="s">
        <v>106</v>
      </c>
      <c r="AM337" s="23" t="str">
        <f t="shared" si="171"/>
        <v>Yes</v>
      </c>
      <c r="AN337" s="23" t="s">
        <v>106</v>
      </c>
      <c r="AO337" s="23" t="s">
        <v>106</v>
      </c>
      <c r="AP337" s="23" t="s">
        <v>106</v>
      </c>
      <c r="AQ337" s="23" t="s">
        <v>106</v>
      </c>
      <c r="AR337" s="23" t="s">
        <v>106</v>
      </c>
      <c r="AS337" s="23" t="s">
        <v>106</v>
      </c>
      <c r="AT337" s="23" t="s">
        <v>106</v>
      </c>
      <c r="AU337" s="24" t="s">
        <v>108</v>
      </c>
      <c r="AV337" s="25" t="s">
        <v>107</v>
      </c>
      <c r="AW337" s="23" t="s">
        <v>107</v>
      </c>
      <c r="AX337" s="23" t="str">
        <f t="shared" ref="AX337:AX349" si="172">AT337</f>
        <v>Yes</v>
      </c>
      <c r="AY337" s="23" t="str">
        <f t="shared" ref="AY337:AY349" si="173">AT337</f>
        <v>Yes</v>
      </c>
      <c r="AZ337" s="24" t="s">
        <v>107</v>
      </c>
      <c r="BA337" s="23" t="s">
        <v>106</v>
      </c>
      <c r="BB337" s="23" t="s">
        <v>106</v>
      </c>
      <c r="BC337" s="23" t="s">
        <v>106</v>
      </c>
      <c r="BD337" s="23" t="s">
        <v>107</v>
      </c>
      <c r="BE337" s="23" t="s">
        <v>107</v>
      </c>
    </row>
    <row r="338" spans="1:57" x14ac:dyDescent="0.35">
      <c r="A338" s="113" t="s">
        <v>280</v>
      </c>
      <c r="C338" s="23" t="s">
        <v>106</v>
      </c>
      <c r="D338" s="23" t="s">
        <v>106</v>
      </c>
      <c r="E338" s="23" t="s">
        <v>106</v>
      </c>
      <c r="F338" s="23" t="s">
        <v>106</v>
      </c>
      <c r="G338" s="24" t="s">
        <v>106</v>
      </c>
      <c r="H338" s="25" t="s">
        <v>107</v>
      </c>
      <c r="I338" s="23" t="s">
        <v>106</v>
      </c>
      <c r="J338" s="24" t="s">
        <v>106</v>
      </c>
      <c r="K338" s="25" t="s">
        <v>107</v>
      </c>
      <c r="L338" s="23" t="s">
        <v>106</v>
      </c>
      <c r="M338" s="24" t="s">
        <v>106</v>
      </c>
      <c r="N338" s="26" t="s">
        <v>106</v>
      </c>
      <c r="O338" s="26" t="s">
        <v>106</v>
      </c>
      <c r="P338" s="24" t="s">
        <v>106</v>
      </c>
      <c r="Q338" s="25" t="s">
        <v>107</v>
      </c>
      <c r="R338" s="24" t="s">
        <v>106</v>
      </c>
      <c r="S338" s="25" t="s">
        <v>107</v>
      </c>
      <c r="T338" s="23" t="s">
        <v>106</v>
      </c>
      <c r="U338" s="23" t="s">
        <v>106</v>
      </c>
      <c r="V338" s="23" t="s">
        <v>106</v>
      </c>
      <c r="W338" s="23" t="s">
        <v>106</v>
      </c>
      <c r="X338" s="23" t="s">
        <v>107</v>
      </c>
      <c r="Y338" s="23" t="s">
        <v>107</v>
      </c>
      <c r="Z338" s="23" t="s">
        <v>107</v>
      </c>
      <c r="AA338" s="23" t="s">
        <v>106</v>
      </c>
      <c r="AB338" s="23" t="s">
        <v>106</v>
      </c>
      <c r="AC338" s="23" t="s">
        <v>106</v>
      </c>
      <c r="AD338" s="23" t="s">
        <v>106</v>
      </c>
      <c r="AE338" s="23" t="s">
        <v>106</v>
      </c>
      <c r="AF338" s="23" t="s">
        <v>106</v>
      </c>
      <c r="AG338" s="23" t="s">
        <v>106</v>
      </c>
      <c r="AH338" s="23" t="s">
        <v>106</v>
      </c>
      <c r="AI338" s="23" t="str">
        <f t="shared" si="170"/>
        <v>Yes</v>
      </c>
      <c r="AJ338" s="23" t="s">
        <v>155</v>
      </c>
      <c r="AK338" s="23" t="s">
        <v>106</v>
      </c>
      <c r="AL338" s="23" t="s">
        <v>106</v>
      </c>
      <c r="AM338" s="23" t="str">
        <f t="shared" si="171"/>
        <v>Yes</v>
      </c>
      <c r="AN338" s="23" t="s">
        <v>106</v>
      </c>
      <c r="AO338" s="23" t="s">
        <v>106</v>
      </c>
      <c r="AP338" s="23" t="s">
        <v>106</v>
      </c>
      <c r="AQ338" s="23" t="s">
        <v>106</v>
      </c>
      <c r="AR338" s="23" t="s">
        <v>106</v>
      </c>
      <c r="AS338" s="23" t="s">
        <v>106</v>
      </c>
      <c r="AT338" s="23" t="s">
        <v>106</v>
      </c>
      <c r="AU338" s="24" t="s">
        <v>108</v>
      </c>
      <c r="AV338" s="25" t="s">
        <v>107</v>
      </c>
      <c r="AW338" s="23" t="s">
        <v>107</v>
      </c>
      <c r="AX338" s="23" t="str">
        <f t="shared" si="172"/>
        <v>Yes</v>
      </c>
      <c r="AY338" s="23" t="str">
        <f t="shared" si="173"/>
        <v>Yes</v>
      </c>
      <c r="AZ338" s="24" t="s">
        <v>107</v>
      </c>
      <c r="BA338" s="23" t="s">
        <v>106</v>
      </c>
      <c r="BB338" s="23" t="s">
        <v>106</v>
      </c>
      <c r="BC338" s="23" t="s">
        <v>106</v>
      </c>
      <c r="BD338" s="23" t="s">
        <v>107</v>
      </c>
      <c r="BE338" s="23" t="s">
        <v>107</v>
      </c>
    </row>
    <row r="339" spans="1:57" x14ac:dyDescent="0.35">
      <c r="A339" s="113" t="s">
        <v>281</v>
      </c>
      <c r="C339" s="23" t="s">
        <v>106</v>
      </c>
      <c r="D339" s="23" t="s">
        <v>106</v>
      </c>
      <c r="E339" s="23" t="s">
        <v>106</v>
      </c>
      <c r="F339" s="23" t="s">
        <v>106</v>
      </c>
      <c r="G339" s="24" t="s">
        <v>106</v>
      </c>
      <c r="H339" s="25" t="s">
        <v>107</v>
      </c>
      <c r="I339" s="23" t="s">
        <v>106</v>
      </c>
      <c r="J339" s="24" t="s">
        <v>106</v>
      </c>
      <c r="K339" s="25" t="s">
        <v>107</v>
      </c>
      <c r="L339" s="23" t="s">
        <v>106</v>
      </c>
      <c r="M339" s="24" t="s">
        <v>106</v>
      </c>
      <c r="N339" s="26" t="s">
        <v>106</v>
      </c>
      <c r="O339" s="26" t="s">
        <v>106</v>
      </c>
      <c r="P339" s="24" t="s">
        <v>106</v>
      </c>
      <c r="Q339" s="25" t="s">
        <v>107</v>
      </c>
      <c r="R339" s="24" t="s">
        <v>106</v>
      </c>
      <c r="S339" s="25" t="s">
        <v>107</v>
      </c>
      <c r="T339" s="23" t="s">
        <v>106</v>
      </c>
      <c r="U339" s="23" t="s">
        <v>106</v>
      </c>
      <c r="V339" s="23" t="s">
        <v>106</v>
      </c>
      <c r="W339" s="23" t="s">
        <v>106</v>
      </c>
      <c r="X339" s="23" t="s">
        <v>107</v>
      </c>
      <c r="Y339" s="23" t="s">
        <v>107</v>
      </c>
      <c r="Z339" s="23" t="s">
        <v>107</v>
      </c>
      <c r="AA339" s="23" t="s">
        <v>106</v>
      </c>
      <c r="AB339" s="23" t="s">
        <v>106</v>
      </c>
      <c r="AC339" s="23" t="s">
        <v>106</v>
      </c>
      <c r="AD339" s="23" t="s">
        <v>106</v>
      </c>
      <c r="AE339" s="23" t="s">
        <v>106</v>
      </c>
      <c r="AF339" s="23" t="s">
        <v>106</v>
      </c>
      <c r="AG339" s="23" t="s">
        <v>106</v>
      </c>
      <c r="AH339" s="23" t="s">
        <v>106</v>
      </c>
      <c r="AI339" s="23" t="str">
        <f t="shared" si="170"/>
        <v>Yes</v>
      </c>
      <c r="AJ339" s="23" t="s">
        <v>155</v>
      </c>
      <c r="AK339" s="23" t="s">
        <v>106</v>
      </c>
      <c r="AL339" s="23" t="s">
        <v>106</v>
      </c>
      <c r="AM339" s="23" t="str">
        <f t="shared" si="171"/>
        <v>Yes</v>
      </c>
      <c r="AN339" s="23" t="s">
        <v>106</v>
      </c>
      <c r="AO339" s="23" t="s">
        <v>106</v>
      </c>
      <c r="AP339" s="23" t="s">
        <v>106</v>
      </c>
      <c r="AQ339" s="23" t="s">
        <v>106</v>
      </c>
      <c r="AR339" s="23" t="s">
        <v>106</v>
      </c>
      <c r="AS339" s="23" t="s">
        <v>106</v>
      </c>
      <c r="AT339" s="23" t="s">
        <v>106</v>
      </c>
      <c r="AU339" s="24" t="s">
        <v>108</v>
      </c>
      <c r="AV339" s="25" t="s">
        <v>107</v>
      </c>
      <c r="AW339" s="23" t="s">
        <v>107</v>
      </c>
      <c r="AX339" s="23" t="str">
        <f t="shared" si="172"/>
        <v>Yes</v>
      </c>
      <c r="AY339" s="23" t="str">
        <f t="shared" si="173"/>
        <v>Yes</v>
      </c>
      <c r="AZ339" s="24" t="s">
        <v>107</v>
      </c>
      <c r="BA339" s="23" t="s">
        <v>106</v>
      </c>
      <c r="BB339" s="23" t="s">
        <v>106</v>
      </c>
      <c r="BC339" s="23" t="s">
        <v>106</v>
      </c>
      <c r="BD339" s="23" t="s">
        <v>107</v>
      </c>
      <c r="BE339" s="23" t="s">
        <v>107</v>
      </c>
    </row>
    <row r="340" spans="1:57" x14ac:dyDescent="0.35">
      <c r="A340" s="114" t="s">
        <v>282</v>
      </c>
      <c r="C340" s="23" t="s">
        <v>106</v>
      </c>
      <c r="D340" s="23" t="s">
        <v>106</v>
      </c>
      <c r="E340" s="23" t="s">
        <v>106</v>
      </c>
      <c r="F340" s="23" t="s">
        <v>106</v>
      </c>
      <c r="G340" s="24" t="s">
        <v>106</v>
      </c>
      <c r="H340" s="25" t="s">
        <v>107</v>
      </c>
      <c r="I340" s="23" t="s">
        <v>106</v>
      </c>
      <c r="J340" s="24" t="s">
        <v>106</v>
      </c>
      <c r="K340" s="25" t="s">
        <v>107</v>
      </c>
      <c r="L340" s="23" t="s">
        <v>106</v>
      </c>
      <c r="M340" s="24" t="s">
        <v>106</v>
      </c>
      <c r="N340" s="26" t="s">
        <v>106</v>
      </c>
      <c r="O340" s="26" t="s">
        <v>106</v>
      </c>
      <c r="P340" s="24" t="s">
        <v>106</v>
      </c>
      <c r="Q340" s="25" t="s">
        <v>107</v>
      </c>
      <c r="R340" s="24" t="s">
        <v>106</v>
      </c>
      <c r="S340" s="25" t="s">
        <v>107</v>
      </c>
      <c r="T340" s="23" t="s">
        <v>106</v>
      </c>
      <c r="U340" s="23" t="s">
        <v>106</v>
      </c>
      <c r="V340" s="23" t="s">
        <v>106</v>
      </c>
      <c r="W340" s="23" t="s">
        <v>106</v>
      </c>
      <c r="X340" s="23" t="s">
        <v>106</v>
      </c>
      <c r="Y340" s="23" t="s">
        <v>107</v>
      </c>
      <c r="Z340" s="23" t="s">
        <v>107</v>
      </c>
      <c r="AA340" s="23" t="s">
        <v>106</v>
      </c>
      <c r="AB340" s="23" t="s">
        <v>106</v>
      </c>
      <c r="AC340" s="23" t="s">
        <v>106</v>
      </c>
      <c r="AD340" s="23" t="s">
        <v>106</v>
      </c>
      <c r="AE340" s="23" t="s">
        <v>106</v>
      </c>
      <c r="AF340" s="23" t="s">
        <v>106</v>
      </c>
      <c r="AG340" s="23" t="s">
        <v>106</v>
      </c>
      <c r="AH340" s="23" t="s">
        <v>106</v>
      </c>
      <c r="AI340" s="23" t="str">
        <f t="shared" si="170"/>
        <v>Yes</v>
      </c>
      <c r="AJ340" s="23" t="s">
        <v>155</v>
      </c>
      <c r="AK340" s="23" t="s">
        <v>106</v>
      </c>
      <c r="AL340" s="23" t="s">
        <v>106</v>
      </c>
      <c r="AM340" s="23" t="str">
        <f t="shared" si="171"/>
        <v>Yes</v>
      </c>
      <c r="AN340" s="23" t="s">
        <v>106</v>
      </c>
      <c r="AO340" s="23" t="s">
        <v>106</v>
      </c>
      <c r="AP340" s="23" t="s">
        <v>106</v>
      </c>
      <c r="AQ340" s="23" t="s">
        <v>106</v>
      </c>
      <c r="AR340" s="23" t="s">
        <v>106</v>
      </c>
      <c r="AS340" s="23" t="s">
        <v>106</v>
      </c>
      <c r="AT340" s="23" t="s">
        <v>106</v>
      </c>
      <c r="AU340" s="24" t="s">
        <v>108</v>
      </c>
      <c r="AV340" s="25" t="s">
        <v>107</v>
      </c>
      <c r="AW340" s="23" t="s">
        <v>107</v>
      </c>
      <c r="AX340" s="23" t="str">
        <f t="shared" si="172"/>
        <v>Yes</v>
      </c>
      <c r="AY340" s="23" t="str">
        <f t="shared" si="173"/>
        <v>Yes</v>
      </c>
      <c r="AZ340" s="24" t="s">
        <v>107</v>
      </c>
      <c r="BA340" s="23" t="s">
        <v>106</v>
      </c>
      <c r="BB340" s="23" t="s">
        <v>106</v>
      </c>
      <c r="BC340" s="23" t="s">
        <v>106</v>
      </c>
      <c r="BD340" s="23" t="s">
        <v>107</v>
      </c>
      <c r="BE340" s="23" t="s">
        <v>106</v>
      </c>
    </row>
    <row r="341" spans="1:57" x14ac:dyDescent="0.35">
      <c r="A341" s="114" t="s">
        <v>283</v>
      </c>
      <c r="C341" s="23" t="s">
        <v>106</v>
      </c>
      <c r="D341" s="23" t="s">
        <v>106</v>
      </c>
      <c r="E341" s="23" t="s">
        <v>106</v>
      </c>
      <c r="F341" s="23" t="s">
        <v>106</v>
      </c>
      <c r="G341" s="24" t="s">
        <v>106</v>
      </c>
      <c r="H341" s="25" t="s">
        <v>107</v>
      </c>
      <c r="I341" s="23" t="s">
        <v>106</v>
      </c>
      <c r="J341" s="24" t="s">
        <v>106</v>
      </c>
      <c r="K341" s="25" t="s">
        <v>107</v>
      </c>
      <c r="L341" s="23" t="s">
        <v>106</v>
      </c>
      <c r="M341" s="24" t="s">
        <v>106</v>
      </c>
      <c r="N341" s="26" t="s">
        <v>106</v>
      </c>
      <c r="O341" s="26" t="s">
        <v>106</v>
      </c>
      <c r="P341" s="24" t="s">
        <v>106</v>
      </c>
      <c r="Q341" s="25" t="s">
        <v>107</v>
      </c>
      <c r="R341" s="24" t="s">
        <v>106</v>
      </c>
      <c r="S341" s="25" t="s">
        <v>107</v>
      </c>
      <c r="T341" s="23" t="s">
        <v>106</v>
      </c>
      <c r="U341" s="23" t="s">
        <v>106</v>
      </c>
      <c r="V341" s="23" t="s">
        <v>106</v>
      </c>
      <c r="W341" s="23" t="s">
        <v>106</v>
      </c>
      <c r="X341" s="23" t="s">
        <v>106</v>
      </c>
      <c r="Y341" s="23" t="s">
        <v>107</v>
      </c>
      <c r="Z341" s="23" t="s">
        <v>107</v>
      </c>
      <c r="AA341" s="23" t="s">
        <v>106</v>
      </c>
      <c r="AB341" s="23" t="s">
        <v>106</v>
      </c>
      <c r="AC341" s="23" t="s">
        <v>106</v>
      </c>
      <c r="AD341" s="23" t="s">
        <v>106</v>
      </c>
      <c r="AE341" s="23" t="s">
        <v>106</v>
      </c>
      <c r="AF341" s="23" t="s">
        <v>106</v>
      </c>
      <c r="AG341" s="23" t="s">
        <v>106</v>
      </c>
      <c r="AH341" s="23" t="s">
        <v>106</v>
      </c>
      <c r="AI341" s="23" t="str">
        <f t="shared" si="170"/>
        <v>Yes</v>
      </c>
      <c r="AJ341" s="23" t="s">
        <v>106</v>
      </c>
      <c r="AK341" s="23" t="s">
        <v>106</v>
      </c>
      <c r="AL341" s="23" t="s">
        <v>106</v>
      </c>
      <c r="AM341" s="23" t="str">
        <f t="shared" si="171"/>
        <v>Yes</v>
      </c>
      <c r="AN341" s="23" t="s">
        <v>106</v>
      </c>
      <c r="AO341" s="23" t="s">
        <v>106</v>
      </c>
      <c r="AP341" s="23" t="s">
        <v>106</v>
      </c>
      <c r="AQ341" s="23" t="s">
        <v>107</v>
      </c>
      <c r="AR341" s="23" t="s">
        <v>106</v>
      </c>
      <c r="AS341" s="23" t="s">
        <v>106</v>
      </c>
      <c r="AT341" s="23" t="s">
        <v>106</v>
      </c>
      <c r="AU341" s="24" t="s">
        <v>108</v>
      </c>
      <c r="AV341" s="25" t="s">
        <v>107</v>
      </c>
      <c r="AW341" s="23" t="s">
        <v>107</v>
      </c>
      <c r="AX341" s="23" t="str">
        <f t="shared" si="172"/>
        <v>Yes</v>
      </c>
      <c r="AY341" s="23" t="str">
        <f t="shared" si="173"/>
        <v>Yes</v>
      </c>
      <c r="AZ341" s="24" t="s">
        <v>107</v>
      </c>
      <c r="BA341" s="23" t="s">
        <v>106</v>
      </c>
      <c r="BB341" s="23" t="s">
        <v>106</v>
      </c>
      <c r="BC341" s="23" t="s">
        <v>106</v>
      </c>
      <c r="BD341" s="23" t="s">
        <v>107</v>
      </c>
      <c r="BE341" s="23" t="s">
        <v>107</v>
      </c>
    </row>
    <row r="342" spans="1:57" x14ac:dyDescent="0.35">
      <c r="A342" s="114" t="s">
        <v>284</v>
      </c>
      <c r="C342" s="23" t="s">
        <v>106</v>
      </c>
      <c r="D342" s="23" t="s">
        <v>106</v>
      </c>
      <c r="E342" s="23" t="s">
        <v>106</v>
      </c>
      <c r="F342" s="23" t="s">
        <v>106</v>
      </c>
      <c r="G342" s="24" t="s">
        <v>106</v>
      </c>
      <c r="H342" s="25" t="s">
        <v>107</v>
      </c>
      <c r="I342" s="23" t="s">
        <v>106</v>
      </c>
      <c r="J342" s="24" t="s">
        <v>106</v>
      </c>
      <c r="K342" s="25" t="s">
        <v>107</v>
      </c>
      <c r="L342" s="23" t="s">
        <v>106</v>
      </c>
      <c r="M342" s="24" t="s">
        <v>106</v>
      </c>
      <c r="N342" s="26" t="s">
        <v>106</v>
      </c>
      <c r="O342" s="26" t="s">
        <v>106</v>
      </c>
      <c r="P342" s="24" t="s">
        <v>106</v>
      </c>
      <c r="Q342" s="25" t="s">
        <v>107</v>
      </c>
      <c r="R342" s="24" t="s">
        <v>106</v>
      </c>
      <c r="S342" s="25" t="s">
        <v>107</v>
      </c>
      <c r="T342" s="23" t="s">
        <v>106</v>
      </c>
      <c r="U342" s="23" t="s">
        <v>106</v>
      </c>
      <c r="V342" s="23" t="s">
        <v>106</v>
      </c>
      <c r="W342" s="23" t="s">
        <v>106</v>
      </c>
      <c r="X342" s="23" t="s">
        <v>107</v>
      </c>
      <c r="Y342" s="23" t="s">
        <v>107</v>
      </c>
      <c r="Z342" s="23" t="s">
        <v>107</v>
      </c>
      <c r="AA342" s="23" t="s">
        <v>106</v>
      </c>
      <c r="AB342" s="23" t="s">
        <v>106</v>
      </c>
      <c r="AC342" s="23" t="s">
        <v>106</v>
      </c>
      <c r="AD342" s="23" t="s">
        <v>106</v>
      </c>
      <c r="AE342" s="23" t="s">
        <v>106</v>
      </c>
      <c r="AF342" s="23" t="s">
        <v>106</v>
      </c>
      <c r="AG342" s="23" t="s">
        <v>106</v>
      </c>
      <c r="AH342" s="23" t="s">
        <v>106</v>
      </c>
      <c r="AI342" s="23" t="str">
        <f t="shared" si="170"/>
        <v>Yes</v>
      </c>
      <c r="AJ342" s="23" t="s">
        <v>106</v>
      </c>
      <c r="AK342" s="23" t="s">
        <v>106</v>
      </c>
      <c r="AL342" s="23" t="s">
        <v>106</v>
      </c>
      <c r="AM342" s="23" t="str">
        <f t="shared" si="171"/>
        <v>Yes</v>
      </c>
      <c r="AN342" s="23" t="s">
        <v>106</v>
      </c>
      <c r="AO342" s="23" t="s">
        <v>106</v>
      </c>
      <c r="AP342" s="23" t="s">
        <v>106</v>
      </c>
      <c r="AQ342" s="23" t="s">
        <v>107</v>
      </c>
      <c r="AR342" s="23" t="s">
        <v>106</v>
      </c>
      <c r="AS342" s="23" t="s">
        <v>106</v>
      </c>
      <c r="AT342" s="23" t="s">
        <v>106</v>
      </c>
      <c r="AU342" s="24" t="s">
        <v>108</v>
      </c>
      <c r="AV342" s="25" t="s">
        <v>107</v>
      </c>
      <c r="AW342" s="23" t="s">
        <v>107</v>
      </c>
      <c r="AX342" s="23" t="str">
        <f t="shared" si="172"/>
        <v>Yes</v>
      </c>
      <c r="AY342" s="23" t="str">
        <f t="shared" si="173"/>
        <v>Yes</v>
      </c>
      <c r="AZ342" s="24" t="s">
        <v>107</v>
      </c>
      <c r="BA342" s="23" t="s">
        <v>106</v>
      </c>
      <c r="BB342" s="23" t="s">
        <v>106</v>
      </c>
      <c r="BC342" s="23" t="s">
        <v>106</v>
      </c>
      <c r="BD342" s="23" t="s">
        <v>107</v>
      </c>
      <c r="BE342" s="23" t="s">
        <v>107</v>
      </c>
    </row>
    <row r="343" spans="1:57" x14ac:dyDescent="0.35">
      <c r="A343" s="114" t="s">
        <v>285</v>
      </c>
      <c r="C343" s="23" t="s">
        <v>106</v>
      </c>
      <c r="D343" s="23" t="s">
        <v>106</v>
      </c>
      <c r="E343" s="23" t="s">
        <v>106</v>
      </c>
      <c r="F343" s="23" t="s">
        <v>106</v>
      </c>
      <c r="G343" s="24" t="s">
        <v>106</v>
      </c>
      <c r="H343" s="25" t="s">
        <v>107</v>
      </c>
      <c r="I343" s="23" t="s">
        <v>106</v>
      </c>
      <c r="J343" s="24" t="s">
        <v>106</v>
      </c>
      <c r="K343" s="25" t="s">
        <v>107</v>
      </c>
      <c r="L343" s="23" t="s">
        <v>106</v>
      </c>
      <c r="M343" s="24" t="s">
        <v>106</v>
      </c>
      <c r="N343" s="26" t="s">
        <v>106</v>
      </c>
      <c r="O343" s="26" t="s">
        <v>106</v>
      </c>
      <c r="P343" s="24" t="s">
        <v>106</v>
      </c>
      <c r="Q343" s="25" t="s">
        <v>107</v>
      </c>
      <c r="R343" s="24" t="s">
        <v>106</v>
      </c>
      <c r="S343" s="25" t="s">
        <v>107</v>
      </c>
      <c r="T343" s="23" t="s">
        <v>106</v>
      </c>
      <c r="U343" s="23" t="s">
        <v>106</v>
      </c>
      <c r="V343" s="23" t="s">
        <v>106</v>
      </c>
      <c r="W343" s="23" t="s">
        <v>106</v>
      </c>
      <c r="X343" s="23" t="s">
        <v>107</v>
      </c>
      <c r="Y343" s="23" t="s">
        <v>107</v>
      </c>
      <c r="Z343" s="23" t="s">
        <v>107</v>
      </c>
      <c r="AA343" s="23" t="s">
        <v>106</v>
      </c>
      <c r="AB343" s="23" t="s">
        <v>106</v>
      </c>
      <c r="AC343" s="23" t="s">
        <v>106</v>
      </c>
      <c r="AD343" s="23" t="s">
        <v>106</v>
      </c>
      <c r="AE343" s="23" t="s">
        <v>106</v>
      </c>
      <c r="AF343" s="23" t="s">
        <v>107</v>
      </c>
      <c r="AG343" s="23" t="s">
        <v>107</v>
      </c>
      <c r="AH343" s="23" t="s">
        <v>106</v>
      </c>
      <c r="AI343" s="23" t="str">
        <f t="shared" si="170"/>
        <v>Yes</v>
      </c>
      <c r="AJ343" s="23" t="s">
        <v>106</v>
      </c>
      <c r="AK343" s="23" t="s">
        <v>106</v>
      </c>
      <c r="AL343" s="23" t="s">
        <v>106</v>
      </c>
      <c r="AM343" s="23" t="str">
        <f t="shared" si="171"/>
        <v>No</v>
      </c>
      <c r="AN343" s="23" t="s">
        <v>106</v>
      </c>
      <c r="AO343" s="23" t="s">
        <v>106</v>
      </c>
      <c r="AP343" s="23" t="s">
        <v>106</v>
      </c>
      <c r="AQ343" s="23" t="s">
        <v>107</v>
      </c>
      <c r="AR343" s="23" t="s">
        <v>106</v>
      </c>
      <c r="AS343" s="23" t="s">
        <v>106</v>
      </c>
      <c r="AT343" s="23" t="s">
        <v>106</v>
      </c>
      <c r="AU343" s="24" t="s">
        <v>108</v>
      </c>
      <c r="AV343" s="25" t="s">
        <v>107</v>
      </c>
      <c r="AW343" s="23" t="s">
        <v>107</v>
      </c>
      <c r="AX343" s="23" t="str">
        <f t="shared" si="172"/>
        <v>Yes</v>
      </c>
      <c r="AY343" s="23" t="str">
        <f t="shared" si="173"/>
        <v>Yes</v>
      </c>
      <c r="AZ343" s="24" t="s">
        <v>107</v>
      </c>
      <c r="BA343" s="23" t="s">
        <v>106</v>
      </c>
      <c r="BB343" s="23" t="s">
        <v>106</v>
      </c>
      <c r="BC343" s="23" t="s">
        <v>106</v>
      </c>
      <c r="BD343" s="23" t="s">
        <v>107</v>
      </c>
      <c r="BE343" s="23" t="s">
        <v>107</v>
      </c>
    </row>
    <row r="344" spans="1:57" x14ac:dyDescent="0.35">
      <c r="A344" s="114" t="s">
        <v>286</v>
      </c>
      <c r="C344" s="23" t="s">
        <v>106</v>
      </c>
      <c r="D344" s="23" t="s">
        <v>106</v>
      </c>
      <c r="E344" s="23" t="s">
        <v>106</v>
      </c>
      <c r="F344" s="23" t="s">
        <v>106</v>
      </c>
      <c r="G344" s="24" t="s">
        <v>106</v>
      </c>
      <c r="H344" s="25" t="s">
        <v>107</v>
      </c>
      <c r="I344" s="23" t="s">
        <v>106</v>
      </c>
      <c r="J344" s="24" t="s">
        <v>106</v>
      </c>
      <c r="K344" s="25" t="s">
        <v>107</v>
      </c>
      <c r="L344" s="23" t="s">
        <v>106</v>
      </c>
      <c r="M344" s="24" t="s">
        <v>106</v>
      </c>
      <c r="N344" s="26" t="s">
        <v>106</v>
      </c>
      <c r="O344" s="26" t="s">
        <v>106</v>
      </c>
      <c r="P344" s="24" t="s">
        <v>106</v>
      </c>
      <c r="Q344" s="25" t="s">
        <v>107</v>
      </c>
      <c r="R344" s="24" t="s">
        <v>106</v>
      </c>
      <c r="S344" s="25" t="s">
        <v>107</v>
      </c>
      <c r="T344" s="23" t="s">
        <v>106</v>
      </c>
      <c r="U344" s="23" t="s">
        <v>106</v>
      </c>
      <c r="V344" s="23" t="s">
        <v>106</v>
      </c>
      <c r="W344" s="23" t="s">
        <v>106</v>
      </c>
      <c r="X344" s="23" t="s">
        <v>106</v>
      </c>
      <c r="Y344" s="23" t="s">
        <v>107</v>
      </c>
      <c r="Z344" s="23" t="s">
        <v>107</v>
      </c>
      <c r="AA344" s="23" t="s">
        <v>106</v>
      </c>
      <c r="AB344" s="23" t="s">
        <v>106</v>
      </c>
      <c r="AC344" s="23" t="s">
        <v>106</v>
      </c>
      <c r="AD344" s="23" t="s">
        <v>106</v>
      </c>
      <c r="AE344" s="23" t="s">
        <v>106</v>
      </c>
      <c r="AF344" s="23" t="s">
        <v>106</v>
      </c>
      <c r="AG344" s="23" t="s">
        <v>106</v>
      </c>
      <c r="AH344" s="23" t="s">
        <v>106</v>
      </c>
      <c r="AI344" s="23" t="str">
        <f t="shared" si="170"/>
        <v>Yes</v>
      </c>
      <c r="AJ344" s="23" t="s">
        <v>155</v>
      </c>
      <c r="AK344" s="23" t="s">
        <v>106</v>
      </c>
      <c r="AL344" s="23" t="s">
        <v>106</v>
      </c>
      <c r="AM344" s="23" t="str">
        <f t="shared" si="171"/>
        <v>Yes</v>
      </c>
      <c r="AN344" s="23" t="s">
        <v>106</v>
      </c>
      <c r="AO344" s="23" t="s">
        <v>106</v>
      </c>
      <c r="AP344" s="23" t="s">
        <v>106</v>
      </c>
      <c r="AQ344" s="23" t="s">
        <v>106</v>
      </c>
      <c r="AR344" s="23" t="s">
        <v>106</v>
      </c>
      <c r="AS344" s="23" t="s">
        <v>106</v>
      </c>
      <c r="AT344" s="23" t="s">
        <v>106</v>
      </c>
      <c r="AU344" s="24" t="s">
        <v>108</v>
      </c>
      <c r="AV344" s="25" t="s">
        <v>107</v>
      </c>
      <c r="AW344" s="23" t="s">
        <v>107</v>
      </c>
      <c r="AX344" s="23" t="str">
        <f t="shared" si="172"/>
        <v>Yes</v>
      </c>
      <c r="AY344" s="23" t="str">
        <f t="shared" si="173"/>
        <v>Yes</v>
      </c>
      <c r="AZ344" s="24" t="s">
        <v>107</v>
      </c>
      <c r="BA344" s="23" t="s">
        <v>106</v>
      </c>
      <c r="BB344" s="23" t="s">
        <v>106</v>
      </c>
      <c r="BC344" s="23" t="s">
        <v>106</v>
      </c>
      <c r="BD344" s="23" t="s">
        <v>107</v>
      </c>
      <c r="BE344" s="23" t="s">
        <v>106</v>
      </c>
    </row>
    <row r="345" spans="1:57" x14ac:dyDescent="0.35">
      <c r="A345" s="114" t="s">
        <v>287</v>
      </c>
      <c r="C345" s="23" t="s">
        <v>106</v>
      </c>
      <c r="D345" s="23" t="s">
        <v>106</v>
      </c>
      <c r="E345" s="23" t="s">
        <v>106</v>
      </c>
      <c r="F345" s="23" t="s">
        <v>106</v>
      </c>
      <c r="G345" s="24" t="s">
        <v>106</v>
      </c>
      <c r="H345" s="25" t="s">
        <v>107</v>
      </c>
      <c r="I345" s="23" t="s">
        <v>106</v>
      </c>
      <c r="J345" s="24" t="s">
        <v>106</v>
      </c>
      <c r="K345" s="25" t="s">
        <v>107</v>
      </c>
      <c r="L345" s="23" t="s">
        <v>106</v>
      </c>
      <c r="M345" s="24" t="s">
        <v>106</v>
      </c>
      <c r="N345" s="26" t="s">
        <v>106</v>
      </c>
      <c r="O345" s="26" t="s">
        <v>106</v>
      </c>
      <c r="P345" s="24" t="s">
        <v>106</v>
      </c>
      <c r="Q345" s="25" t="s">
        <v>107</v>
      </c>
      <c r="R345" s="24" t="s">
        <v>106</v>
      </c>
      <c r="S345" s="25" t="s">
        <v>107</v>
      </c>
      <c r="T345" s="23" t="s">
        <v>106</v>
      </c>
      <c r="U345" s="23" t="s">
        <v>106</v>
      </c>
      <c r="V345" s="23" t="s">
        <v>106</v>
      </c>
      <c r="W345" s="23" t="s">
        <v>106</v>
      </c>
      <c r="X345" s="23" t="s">
        <v>106</v>
      </c>
      <c r="Y345" s="23" t="s">
        <v>107</v>
      </c>
      <c r="Z345" s="23" t="s">
        <v>107</v>
      </c>
      <c r="AA345" s="23" t="s">
        <v>106</v>
      </c>
      <c r="AB345" s="23" t="s">
        <v>106</v>
      </c>
      <c r="AC345" s="23" t="s">
        <v>106</v>
      </c>
      <c r="AD345" s="23" t="s">
        <v>106</v>
      </c>
      <c r="AE345" s="23" t="s">
        <v>106</v>
      </c>
      <c r="AF345" s="23" t="s">
        <v>106</v>
      </c>
      <c r="AG345" s="23" t="s">
        <v>106</v>
      </c>
      <c r="AH345" s="23" t="s">
        <v>106</v>
      </c>
      <c r="AI345" s="23" t="str">
        <f t="shared" si="170"/>
        <v>Yes</v>
      </c>
      <c r="AJ345" s="23" t="s">
        <v>155</v>
      </c>
      <c r="AK345" s="23" t="s">
        <v>106</v>
      </c>
      <c r="AL345" s="23" t="s">
        <v>106</v>
      </c>
      <c r="AM345" s="23" t="str">
        <f t="shared" si="171"/>
        <v>Yes</v>
      </c>
      <c r="AN345" s="23" t="s">
        <v>106</v>
      </c>
      <c r="AO345" s="23" t="s">
        <v>106</v>
      </c>
      <c r="AP345" s="23" t="s">
        <v>106</v>
      </c>
      <c r="AQ345" s="23" t="s">
        <v>106</v>
      </c>
      <c r="AR345" s="23" t="s">
        <v>106</v>
      </c>
      <c r="AS345" s="23" t="s">
        <v>106</v>
      </c>
      <c r="AT345" s="23" t="s">
        <v>106</v>
      </c>
      <c r="AU345" s="24" t="s">
        <v>108</v>
      </c>
      <c r="AV345" s="25" t="s">
        <v>107</v>
      </c>
      <c r="AW345" s="23" t="s">
        <v>107</v>
      </c>
      <c r="AX345" s="23" t="str">
        <f t="shared" si="172"/>
        <v>Yes</v>
      </c>
      <c r="AY345" s="23" t="str">
        <f t="shared" si="173"/>
        <v>Yes</v>
      </c>
      <c r="AZ345" s="24" t="s">
        <v>107</v>
      </c>
      <c r="BA345" s="23" t="s">
        <v>106</v>
      </c>
      <c r="BB345" s="23" t="s">
        <v>106</v>
      </c>
      <c r="BC345" s="23" t="s">
        <v>106</v>
      </c>
      <c r="BD345" s="23" t="s">
        <v>107</v>
      </c>
      <c r="BE345" s="23" t="s">
        <v>106</v>
      </c>
    </row>
    <row r="346" spans="1:57" x14ac:dyDescent="0.35">
      <c r="A346" s="114" t="s">
        <v>288</v>
      </c>
      <c r="C346" s="23" t="s">
        <v>106</v>
      </c>
      <c r="D346" s="23" t="s">
        <v>106</v>
      </c>
      <c r="E346" s="23" t="s">
        <v>106</v>
      </c>
      <c r="F346" s="23" t="s">
        <v>106</v>
      </c>
      <c r="G346" s="24" t="s">
        <v>106</v>
      </c>
      <c r="H346" s="25" t="s">
        <v>107</v>
      </c>
      <c r="I346" s="23" t="s">
        <v>106</v>
      </c>
      <c r="J346" s="24" t="s">
        <v>106</v>
      </c>
      <c r="K346" s="25" t="s">
        <v>107</v>
      </c>
      <c r="L346" s="23" t="s">
        <v>106</v>
      </c>
      <c r="M346" s="24" t="s">
        <v>106</v>
      </c>
      <c r="N346" s="26" t="s">
        <v>106</v>
      </c>
      <c r="O346" s="26" t="s">
        <v>106</v>
      </c>
      <c r="P346" s="24" t="s">
        <v>106</v>
      </c>
      <c r="Q346" s="25" t="s">
        <v>107</v>
      </c>
      <c r="R346" s="24" t="s">
        <v>106</v>
      </c>
      <c r="S346" s="25" t="s">
        <v>107</v>
      </c>
      <c r="T346" s="23" t="s">
        <v>106</v>
      </c>
      <c r="U346" s="23" t="s">
        <v>106</v>
      </c>
      <c r="V346" s="23" t="s">
        <v>106</v>
      </c>
      <c r="W346" s="23" t="s">
        <v>106</v>
      </c>
      <c r="X346" s="23" t="s">
        <v>106</v>
      </c>
      <c r="Y346" s="23" t="s">
        <v>107</v>
      </c>
      <c r="Z346" s="23" t="s">
        <v>107</v>
      </c>
      <c r="AA346" s="23" t="s">
        <v>106</v>
      </c>
      <c r="AB346" s="23" t="s">
        <v>106</v>
      </c>
      <c r="AC346" s="23" t="s">
        <v>106</v>
      </c>
      <c r="AD346" s="23" t="s">
        <v>106</v>
      </c>
      <c r="AE346" s="23" t="s">
        <v>106</v>
      </c>
      <c r="AF346" s="23" t="s">
        <v>106</v>
      </c>
      <c r="AG346" s="23" t="s">
        <v>106</v>
      </c>
      <c r="AH346" s="23" t="s">
        <v>106</v>
      </c>
      <c r="AI346" s="23" t="str">
        <f t="shared" si="170"/>
        <v>Yes</v>
      </c>
      <c r="AJ346" s="23" t="s">
        <v>106</v>
      </c>
      <c r="AK346" s="23" t="s">
        <v>106</v>
      </c>
      <c r="AL346" s="23" t="s">
        <v>106</v>
      </c>
      <c r="AM346" s="23" t="str">
        <f t="shared" si="171"/>
        <v>Yes</v>
      </c>
      <c r="AN346" s="23" t="s">
        <v>106</v>
      </c>
      <c r="AO346" s="23" t="s">
        <v>106</v>
      </c>
      <c r="AP346" s="23" t="s">
        <v>106</v>
      </c>
      <c r="AQ346" s="23" t="s">
        <v>106</v>
      </c>
      <c r="AR346" s="23" t="s">
        <v>106</v>
      </c>
      <c r="AS346" s="23" t="s">
        <v>106</v>
      </c>
      <c r="AT346" s="23" t="s">
        <v>106</v>
      </c>
      <c r="AU346" s="24" t="s">
        <v>108</v>
      </c>
      <c r="AV346" s="25" t="s">
        <v>107</v>
      </c>
      <c r="AW346" s="23" t="s">
        <v>107</v>
      </c>
      <c r="AX346" s="23" t="str">
        <f t="shared" si="172"/>
        <v>Yes</v>
      </c>
      <c r="AY346" s="23" t="str">
        <f t="shared" si="173"/>
        <v>Yes</v>
      </c>
      <c r="AZ346" s="24" t="s">
        <v>107</v>
      </c>
      <c r="BA346" s="23" t="s">
        <v>106</v>
      </c>
      <c r="BB346" s="23" t="s">
        <v>106</v>
      </c>
      <c r="BC346" s="23" t="s">
        <v>106</v>
      </c>
      <c r="BD346" s="23" t="s">
        <v>107</v>
      </c>
      <c r="BE346" s="23" t="s">
        <v>106</v>
      </c>
    </row>
    <row r="347" spans="1:57" x14ac:dyDescent="0.35">
      <c r="A347" s="114" t="s">
        <v>289</v>
      </c>
      <c r="C347" s="23" t="s">
        <v>106</v>
      </c>
      <c r="D347" s="23" t="s">
        <v>106</v>
      </c>
      <c r="E347" s="23" t="s">
        <v>106</v>
      </c>
      <c r="F347" s="23" t="s">
        <v>106</v>
      </c>
      <c r="G347" s="24" t="s">
        <v>106</v>
      </c>
      <c r="H347" s="25" t="s">
        <v>107</v>
      </c>
      <c r="I347" s="23" t="s">
        <v>106</v>
      </c>
      <c r="J347" s="24" t="s">
        <v>106</v>
      </c>
      <c r="K347" s="25" t="s">
        <v>107</v>
      </c>
      <c r="L347" s="23" t="s">
        <v>106</v>
      </c>
      <c r="M347" s="24" t="s">
        <v>106</v>
      </c>
      <c r="N347" s="26" t="s">
        <v>106</v>
      </c>
      <c r="O347" s="26" t="s">
        <v>106</v>
      </c>
      <c r="P347" s="24" t="s">
        <v>106</v>
      </c>
      <c r="Q347" s="25" t="s">
        <v>107</v>
      </c>
      <c r="R347" s="24" t="s">
        <v>106</v>
      </c>
      <c r="S347" s="25" t="s">
        <v>107</v>
      </c>
      <c r="T347" s="23" t="s">
        <v>106</v>
      </c>
      <c r="U347" s="23" t="s">
        <v>106</v>
      </c>
      <c r="V347" s="23" t="s">
        <v>106</v>
      </c>
      <c r="W347" s="23" t="s">
        <v>106</v>
      </c>
      <c r="X347" s="23" t="s">
        <v>107</v>
      </c>
      <c r="Y347" s="23" t="s">
        <v>107</v>
      </c>
      <c r="Z347" s="23" t="s">
        <v>107</v>
      </c>
      <c r="AA347" s="23" t="s">
        <v>106</v>
      </c>
      <c r="AB347" s="23" t="s">
        <v>106</v>
      </c>
      <c r="AC347" s="23" t="s">
        <v>106</v>
      </c>
      <c r="AD347" s="23" t="s">
        <v>107</v>
      </c>
      <c r="AE347" s="23" t="s">
        <v>107</v>
      </c>
      <c r="AF347" s="23" t="s">
        <v>107</v>
      </c>
      <c r="AG347" s="23" t="s">
        <v>107</v>
      </c>
      <c r="AH347" s="23" t="s">
        <v>106</v>
      </c>
      <c r="AI347" s="23" t="str">
        <f t="shared" si="170"/>
        <v>Yes</v>
      </c>
      <c r="AJ347" s="23" t="s">
        <v>155</v>
      </c>
      <c r="AK347" s="23" t="s">
        <v>106</v>
      </c>
      <c r="AL347" s="23" t="s">
        <v>107</v>
      </c>
      <c r="AM347" s="23" t="str">
        <f t="shared" si="171"/>
        <v>No</v>
      </c>
      <c r="AN347" s="23" t="s">
        <v>106</v>
      </c>
      <c r="AO347" s="23" t="s">
        <v>106</v>
      </c>
      <c r="AP347" s="23" t="s">
        <v>106</v>
      </c>
      <c r="AQ347" s="23" t="s">
        <v>106</v>
      </c>
      <c r="AR347" s="23" t="s">
        <v>106</v>
      </c>
      <c r="AS347" s="23" t="s">
        <v>106</v>
      </c>
      <c r="AT347" s="23" t="s">
        <v>106</v>
      </c>
      <c r="AU347" s="24" t="s">
        <v>108</v>
      </c>
      <c r="AV347" s="25" t="s">
        <v>107</v>
      </c>
      <c r="AW347" s="23" t="s">
        <v>107</v>
      </c>
      <c r="AX347" s="23" t="str">
        <f t="shared" si="172"/>
        <v>Yes</v>
      </c>
      <c r="AY347" s="23" t="str">
        <f t="shared" si="173"/>
        <v>Yes</v>
      </c>
      <c r="AZ347" s="24" t="s">
        <v>107</v>
      </c>
      <c r="BA347" s="23" t="s">
        <v>106</v>
      </c>
      <c r="BB347" s="23" t="s">
        <v>106</v>
      </c>
      <c r="BC347" s="23" t="s">
        <v>106</v>
      </c>
      <c r="BD347" s="23" t="s">
        <v>107</v>
      </c>
      <c r="BE347" s="23" t="s">
        <v>106</v>
      </c>
    </row>
    <row r="348" spans="1:57" x14ac:dyDescent="0.35">
      <c r="A348" s="87" t="s">
        <v>290</v>
      </c>
      <c r="C348" s="23" t="s">
        <v>106</v>
      </c>
      <c r="D348" s="23" t="s">
        <v>106</v>
      </c>
      <c r="E348" s="23" t="s">
        <v>106</v>
      </c>
      <c r="F348" s="23" t="s">
        <v>106</v>
      </c>
      <c r="G348" s="24" t="s">
        <v>106</v>
      </c>
      <c r="H348" s="25" t="s">
        <v>107</v>
      </c>
      <c r="I348" s="23" t="s">
        <v>106</v>
      </c>
      <c r="J348" s="24" t="s">
        <v>106</v>
      </c>
      <c r="K348" s="25" t="s">
        <v>107</v>
      </c>
      <c r="L348" s="23" t="s">
        <v>106</v>
      </c>
      <c r="M348" s="24" t="s">
        <v>106</v>
      </c>
      <c r="N348" s="26" t="s">
        <v>106</v>
      </c>
      <c r="O348" s="26" t="s">
        <v>106</v>
      </c>
      <c r="P348" s="24" t="s">
        <v>106</v>
      </c>
      <c r="Q348" s="25" t="s">
        <v>107</v>
      </c>
      <c r="R348" s="24" t="s">
        <v>106</v>
      </c>
      <c r="S348" s="25" t="s">
        <v>107</v>
      </c>
      <c r="T348" s="23" t="s">
        <v>106</v>
      </c>
      <c r="U348" s="23" t="s">
        <v>106</v>
      </c>
      <c r="V348" s="23" t="s">
        <v>106</v>
      </c>
      <c r="W348" s="23" t="s">
        <v>106</v>
      </c>
      <c r="X348" s="23" t="s">
        <v>106</v>
      </c>
      <c r="Y348" s="23" t="s">
        <v>107</v>
      </c>
      <c r="Z348" s="23" t="s">
        <v>107</v>
      </c>
      <c r="AA348" s="23" t="s">
        <v>106</v>
      </c>
      <c r="AB348" s="23" t="s">
        <v>106</v>
      </c>
      <c r="AC348" s="23" t="s">
        <v>106</v>
      </c>
      <c r="AD348" s="23" t="s">
        <v>106</v>
      </c>
      <c r="AE348" s="23" t="s">
        <v>106</v>
      </c>
      <c r="AF348" s="23" t="s">
        <v>106</v>
      </c>
      <c r="AG348" s="23" t="s">
        <v>106</v>
      </c>
      <c r="AH348" s="23" t="s">
        <v>106</v>
      </c>
      <c r="AI348" s="23" t="str">
        <f t="shared" si="170"/>
        <v>Yes</v>
      </c>
      <c r="AJ348" s="23" t="s">
        <v>106</v>
      </c>
      <c r="AK348" s="23" t="s">
        <v>106</v>
      </c>
      <c r="AL348" s="23" t="s">
        <v>106</v>
      </c>
      <c r="AM348" s="23" t="str">
        <f t="shared" si="171"/>
        <v>Yes</v>
      </c>
      <c r="AN348" s="23" t="s">
        <v>106</v>
      </c>
      <c r="AO348" s="23" t="s">
        <v>106</v>
      </c>
      <c r="AP348" s="23" t="s">
        <v>106</v>
      </c>
      <c r="AQ348" s="23" t="s">
        <v>106</v>
      </c>
      <c r="AR348" s="23" t="s">
        <v>106</v>
      </c>
      <c r="AS348" s="23" t="s">
        <v>106</v>
      </c>
      <c r="AT348" s="23" t="s">
        <v>106</v>
      </c>
      <c r="AU348" s="24" t="s">
        <v>108</v>
      </c>
      <c r="AV348" s="25" t="s">
        <v>107</v>
      </c>
      <c r="AW348" s="23" t="s">
        <v>107</v>
      </c>
      <c r="AX348" s="23" t="str">
        <f t="shared" si="172"/>
        <v>Yes</v>
      </c>
      <c r="AY348" s="23" t="str">
        <f t="shared" si="173"/>
        <v>Yes</v>
      </c>
      <c r="AZ348" s="24" t="s">
        <v>107</v>
      </c>
      <c r="BA348" s="23" t="s">
        <v>106</v>
      </c>
      <c r="BB348" s="23" t="s">
        <v>106</v>
      </c>
      <c r="BC348" s="23" t="s">
        <v>106</v>
      </c>
      <c r="BD348" s="23" t="s">
        <v>107</v>
      </c>
      <c r="BE348" s="23" t="s">
        <v>106</v>
      </c>
    </row>
    <row r="349" spans="1:57" x14ac:dyDescent="0.35">
      <c r="A349" s="87" t="s">
        <v>291</v>
      </c>
      <c r="C349" s="23" t="s">
        <v>106</v>
      </c>
      <c r="D349" s="23" t="s">
        <v>106</v>
      </c>
      <c r="E349" s="23" t="s">
        <v>106</v>
      </c>
      <c r="F349" s="23" t="s">
        <v>106</v>
      </c>
      <c r="G349" s="24" t="s">
        <v>106</v>
      </c>
      <c r="H349" s="25" t="s">
        <v>107</v>
      </c>
      <c r="I349" s="23" t="s">
        <v>106</v>
      </c>
      <c r="J349" s="24" t="s">
        <v>106</v>
      </c>
      <c r="K349" s="25" t="s">
        <v>107</v>
      </c>
      <c r="L349" s="23" t="s">
        <v>106</v>
      </c>
      <c r="M349" s="24" t="s">
        <v>106</v>
      </c>
      <c r="N349" s="26" t="s">
        <v>106</v>
      </c>
      <c r="O349" s="26" t="s">
        <v>106</v>
      </c>
      <c r="P349" s="24" t="s">
        <v>106</v>
      </c>
      <c r="Q349" s="25" t="s">
        <v>107</v>
      </c>
      <c r="R349" s="24" t="s">
        <v>106</v>
      </c>
      <c r="S349" s="25" t="s">
        <v>107</v>
      </c>
      <c r="T349" s="23" t="s">
        <v>106</v>
      </c>
      <c r="U349" s="23" t="s">
        <v>106</v>
      </c>
      <c r="V349" s="23" t="s">
        <v>106</v>
      </c>
      <c r="W349" s="23" t="s">
        <v>106</v>
      </c>
      <c r="X349" s="23" t="s">
        <v>106</v>
      </c>
      <c r="Y349" s="23" t="s">
        <v>107</v>
      </c>
      <c r="Z349" s="23" t="s">
        <v>107</v>
      </c>
      <c r="AA349" s="23" t="s">
        <v>106</v>
      </c>
      <c r="AB349" s="23" t="s">
        <v>106</v>
      </c>
      <c r="AC349" s="23" t="s">
        <v>106</v>
      </c>
      <c r="AD349" s="23" t="s">
        <v>106</v>
      </c>
      <c r="AE349" s="23" t="s">
        <v>106</v>
      </c>
      <c r="AF349" s="23" t="s">
        <v>106</v>
      </c>
      <c r="AG349" s="23" t="s">
        <v>106</v>
      </c>
      <c r="AH349" s="23" t="s">
        <v>106</v>
      </c>
      <c r="AI349" s="23" t="str">
        <f t="shared" si="170"/>
        <v>Yes</v>
      </c>
      <c r="AJ349" s="23" t="s">
        <v>106</v>
      </c>
      <c r="AK349" s="23" t="s">
        <v>106</v>
      </c>
      <c r="AL349" s="23" t="s">
        <v>106</v>
      </c>
      <c r="AM349" s="23" t="str">
        <f t="shared" si="171"/>
        <v>Yes</v>
      </c>
      <c r="AN349" s="23" t="s">
        <v>106</v>
      </c>
      <c r="AO349" s="23" t="s">
        <v>106</v>
      </c>
      <c r="AP349" s="23" t="s">
        <v>106</v>
      </c>
      <c r="AQ349" s="23" t="s">
        <v>106</v>
      </c>
      <c r="AR349" s="23" t="s">
        <v>106</v>
      </c>
      <c r="AS349" s="23" t="s">
        <v>106</v>
      </c>
      <c r="AT349" s="23" t="s">
        <v>106</v>
      </c>
      <c r="AU349" s="24" t="s">
        <v>108</v>
      </c>
      <c r="AV349" s="25" t="s">
        <v>107</v>
      </c>
      <c r="AW349" s="23" t="s">
        <v>107</v>
      </c>
      <c r="AX349" s="23" t="str">
        <f t="shared" si="172"/>
        <v>Yes</v>
      </c>
      <c r="AY349" s="23" t="str">
        <f t="shared" si="173"/>
        <v>Yes</v>
      </c>
      <c r="AZ349" s="24" t="s">
        <v>107</v>
      </c>
      <c r="BA349" s="23" t="s">
        <v>106</v>
      </c>
      <c r="BB349" s="23" t="s">
        <v>106</v>
      </c>
      <c r="BC349" s="23" t="s">
        <v>106</v>
      </c>
      <c r="BD349" s="23" t="s">
        <v>107</v>
      </c>
      <c r="BE349" s="23" t="s">
        <v>106</v>
      </c>
    </row>
    <row r="350" spans="1:57" x14ac:dyDescent="0.35">
      <c r="A350" s="92" t="s">
        <v>154</v>
      </c>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row>
    <row r="351" spans="1:57" x14ac:dyDescent="0.35">
      <c r="A351" s="104" t="s">
        <v>292</v>
      </c>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row>
    <row r="352" spans="1:57" x14ac:dyDescent="0.35">
      <c r="A352" s="89" t="str">
        <f>IF(api_version=2,"Local Financial elements","")</f>
        <v>Local Financial elements</v>
      </c>
      <c r="C352" s="23" t="str">
        <f>IF(api_version=2,"Yes","No")</f>
        <v>Yes</v>
      </c>
      <c r="D352" s="23" t="str">
        <f>IF(api_version=2,"Yes","No")</f>
        <v>Yes</v>
      </c>
      <c r="E352" s="29" t="s">
        <v>107</v>
      </c>
      <c r="F352" s="29" t="str">
        <f>IF(api_version=2,"Yes","No")</f>
        <v>Yes</v>
      </c>
      <c r="G352" s="31" t="str">
        <f>IF(api_version=2,"Yes","No")</f>
        <v>Yes</v>
      </c>
      <c r="H352" s="25" t="s">
        <v>107</v>
      </c>
      <c r="I352" s="23" t="str">
        <f>IF(api_version=2,"Yes","No")</f>
        <v>Yes</v>
      </c>
      <c r="J352" s="24" t="str">
        <f>IF(api_version=2,"Yes","No")</f>
        <v>Yes</v>
      </c>
      <c r="K352" s="25" t="s">
        <v>107</v>
      </c>
      <c r="L352" s="29" t="s">
        <v>106</v>
      </c>
      <c r="M352" s="31" t="str">
        <f>IF(api_version=2,"Yes","No")</f>
        <v>Yes</v>
      </c>
      <c r="N352" s="32" t="str">
        <f>IF(api_version=2,"Yes","No")</f>
        <v>Yes</v>
      </c>
      <c r="O352" s="32" t="str">
        <f>IF(api_version=2,"Yes","No")</f>
        <v>Yes</v>
      </c>
      <c r="P352" s="24" t="s">
        <v>107</v>
      </c>
      <c r="Q352" s="50" t="s">
        <v>107</v>
      </c>
      <c r="R352" s="24" t="str">
        <f>IF(api_version=2,"Yes","No")</f>
        <v>Yes</v>
      </c>
      <c r="S352" s="50" t="s">
        <v>107</v>
      </c>
      <c r="T352" s="29" t="s">
        <v>107</v>
      </c>
      <c r="U352" s="29" t="s">
        <v>107</v>
      </c>
      <c r="V352" s="29" t="s">
        <v>107</v>
      </c>
      <c r="W352" s="29" t="s">
        <v>107</v>
      </c>
      <c r="X352" s="23" t="s">
        <v>107</v>
      </c>
      <c r="Y352" s="29" t="s">
        <v>107</v>
      </c>
      <c r="Z352" s="29" t="s">
        <v>107</v>
      </c>
      <c r="AA352" s="29" t="s">
        <v>106</v>
      </c>
      <c r="AB352" s="29" t="s">
        <v>107</v>
      </c>
      <c r="AC352" s="29" t="s">
        <v>106</v>
      </c>
      <c r="AD352" s="23" t="str">
        <f>IF(api_version=2,"Yes","No")</f>
        <v>Yes</v>
      </c>
      <c r="AE352" s="29" t="str">
        <f>IF(api_version=2,"No","No")</f>
        <v>No</v>
      </c>
      <c r="AF352" s="29" t="str">
        <f>IF(api_version=2,"No","No")</f>
        <v>No</v>
      </c>
      <c r="AG352" s="29" t="str">
        <f>IF(api_version=2,"No","No")</f>
        <v>No</v>
      </c>
      <c r="AH352" s="29" t="str">
        <f>IF(api_version=2,"No","No")</f>
        <v>No</v>
      </c>
      <c r="AI352" s="23" t="str">
        <f>IF(api_version=2,"No","No")</f>
        <v>No</v>
      </c>
      <c r="AJ352" s="23" t="str">
        <f>IF(api_version=2,"Yes","No")</f>
        <v>Yes</v>
      </c>
      <c r="AK352" s="23" t="str">
        <f>IF(api_version=2,"Yes","No")</f>
        <v>Yes</v>
      </c>
      <c r="AL352" s="29" t="s">
        <v>106</v>
      </c>
      <c r="AM352" s="29" t="str">
        <f>IF(api_version=2,"No","No")</f>
        <v>No</v>
      </c>
      <c r="AN352" s="29" t="s">
        <v>107</v>
      </c>
      <c r="AO352" s="29" t="s">
        <v>174</v>
      </c>
      <c r="AP352" s="29" t="s">
        <v>107</v>
      </c>
      <c r="AQ352" s="29" t="s">
        <v>107</v>
      </c>
      <c r="AR352" s="29" t="str">
        <f>IF(api_version=2,"No","No")</f>
        <v>No</v>
      </c>
      <c r="AS352" s="29" t="str">
        <f>IF(api_version=2,"No","No")</f>
        <v>No</v>
      </c>
      <c r="AT352" s="23" t="str">
        <f>IF(api_version=2,"Yes","No")</f>
        <v>Yes</v>
      </c>
      <c r="AU352" s="31" t="s">
        <v>108</v>
      </c>
      <c r="AV352" s="50" t="s">
        <v>107</v>
      </c>
      <c r="AW352" s="29" t="s">
        <v>107</v>
      </c>
      <c r="AX352" s="23" t="str">
        <f>AT352</f>
        <v>Yes</v>
      </c>
      <c r="AY352" s="23" t="str">
        <f>AT352</f>
        <v>Yes</v>
      </c>
      <c r="AZ352" s="31" t="s">
        <v>107</v>
      </c>
      <c r="BA352" s="29" t="s">
        <v>106</v>
      </c>
      <c r="BB352" s="23" t="str">
        <f>IF(api_version=2,"Yes","No")</f>
        <v>Yes</v>
      </c>
      <c r="BC352" s="23" t="str">
        <f>IF(api_version=2,"Yes","No")</f>
        <v>Yes</v>
      </c>
      <c r="BD352" s="29" t="s">
        <v>107</v>
      </c>
      <c r="BE352" s="29" t="s">
        <v>107</v>
      </c>
    </row>
    <row r="353" spans="1:57" x14ac:dyDescent="0.35">
      <c r="A353" s="92" t="s">
        <v>154</v>
      </c>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row>
    <row r="354" spans="1:57" hidden="1" x14ac:dyDescent="0.35">
      <c r="A354" s="92" t="s">
        <v>293</v>
      </c>
      <c r="C354" s="34" t="s">
        <v>107</v>
      </c>
      <c r="D354" s="34" t="s">
        <v>106</v>
      </c>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row>
    <row r="355" spans="1:57" hidden="1" x14ac:dyDescent="0.35">
      <c r="A355" s="92"/>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row>
    <row r="356" spans="1:57" ht="18.5" x14ac:dyDescent="0.35">
      <c r="A356" s="97" t="s">
        <v>294</v>
      </c>
      <c r="C356" s="29" t="s">
        <v>106</v>
      </c>
      <c r="D356" s="29" t="s">
        <v>106</v>
      </c>
      <c r="E356" s="29" t="s">
        <v>106</v>
      </c>
      <c r="F356" s="29" t="s">
        <v>106</v>
      </c>
      <c r="G356" s="31" t="s">
        <v>106</v>
      </c>
      <c r="H356" s="50" t="s">
        <v>106</v>
      </c>
      <c r="I356" s="29" t="s">
        <v>106</v>
      </c>
      <c r="J356" s="31" t="s">
        <v>106</v>
      </c>
      <c r="K356" s="50" t="s">
        <v>106</v>
      </c>
      <c r="L356" s="29" t="s">
        <v>106</v>
      </c>
      <c r="M356" s="31" t="s">
        <v>106</v>
      </c>
      <c r="N356" s="32" t="s">
        <v>106</v>
      </c>
      <c r="O356" s="32" t="s">
        <v>106</v>
      </c>
      <c r="P356" s="31" t="s">
        <v>106</v>
      </c>
      <c r="Q356" s="50" t="s">
        <v>106</v>
      </c>
      <c r="R356" s="31" t="s">
        <v>106</v>
      </c>
      <c r="S356" s="50" t="s">
        <v>106</v>
      </c>
      <c r="T356" s="29" t="s">
        <v>106</v>
      </c>
      <c r="U356" s="29" t="s">
        <v>106</v>
      </c>
      <c r="V356" s="29" t="s">
        <v>106</v>
      </c>
      <c r="W356" s="29" t="s">
        <v>106</v>
      </c>
      <c r="X356" s="50" t="s">
        <v>107</v>
      </c>
      <c r="Y356" s="29" t="s">
        <v>106</v>
      </c>
      <c r="Z356" s="29" t="s">
        <v>106</v>
      </c>
      <c r="AA356" s="29" t="s">
        <v>106</v>
      </c>
      <c r="AB356" s="29" t="s">
        <v>106</v>
      </c>
      <c r="AC356" s="29" t="s">
        <v>107</v>
      </c>
      <c r="AD356" s="29" t="s">
        <v>106</v>
      </c>
      <c r="AE356" s="29" t="s">
        <v>106</v>
      </c>
      <c r="AF356" s="29" t="s">
        <v>106</v>
      </c>
      <c r="AG356" s="29" t="s">
        <v>106</v>
      </c>
      <c r="AH356" s="29" t="s">
        <v>106</v>
      </c>
      <c r="AI356" s="50" t="s">
        <v>107</v>
      </c>
      <c r="AJ356" s="29" t="s">
        <v>106</v>
      </c>
      <c r="AK356" s="29" t="s">
        <v>106</v>
      </c>
      <c r="AL356" s="29" t="s">
        <v>106</v>
      </c>
      <c r="AM356" s="50" t="s">
        <v>107</v>
      </c>
      <c r="AN356" s="50" t="s">
        <v>107</v>
      </c>
      <c r="AO356" s="50" t="s">
        <v>106</v>
      </c>
      <c r="AP356" s="29" t="s">
        <v>106</v>
      </c>
      <c r="AQ356" s="29" t="s">
        <v>106</v>
      </c>
      <c r="AR356" s="50" t="s">
        <v>107</v>
      </c>
      <c r="AS356" s="29" t="s">
        <v>106</v>
      </c>
      <c r="AT356" s="29" t="s">
        <v>106</v>
      </c>
      <c r="AU356" s="31" t="s">
        <v>106</v>
      </c>
      <c r="AV356" s="50" t="s">
        <v>106</v>
      </c>
      <c r="AW356" s="29" t="s">
        <v>106</v>
      </c>
      <c r="AX356" s="29" t="s">
        <v>106</v>
      </c>
      <c r="AY356" s="29" t="s">
        <v>106</v>
      </c>
      <c r="AZ356" s="29" t="s">
        <v>107</v>
      </c>
      <c r="BA356" s="50" t="s">
        <v>107</v>
      </c>
      <c r="BB356" s="50" t="s">
        <v>107</v>
      </c>
      <c r="BC356" s="50" t="s">
        <v>107</v>
      </c>
      <c r="BD356" s="29" t="s">
        <v>106</v>
      </c>
      <c r="BE356" s="29" t="s">
        <v>107</v>
      </c>
    </row>
    <row r="357" spans="1:57" x14ac:dyDescent="0.35">
      <c r="A357" s="115" t="s">
        <v>295</v>
      </c>
      <c r="C357" s="29" t="s">
        <v>106</v>
      </c>
      <c r="D357" s="29" t="s">
        <v>106</v>
      </c>
      <c r="E357" s="29" t="s">
        <v>106</v>
      </c>
      <c r="F357" s="29" t="s">
        <v>106</v>
      </c>
      <c r="G357" s="31" t="s">
        <v>106</v>
      </c>
      <c r="H357" s="50" t="s">
        <v>106</v>
      </c>
      <c r="I357" s="29" t="s">
        <v>106</v>
      </c>
      <c r="J357" s="31" t="s">
        <v>106</v>
      </c>
      <c r="K357" s="50" t="s">
        <v>106</v>
      </c>
      <c r="L357" s="29" t="s">
        <v>106</v>
      </c>
      <c r="M357" s="31" t="s">
        <v>106</v>
      </c>
      <c r="N357" s="32" t="s">
        <v>106</v>
      </c>
      <c r="O357" s="32" t="s">
        <v>106</v>
      </c>
      <c r="P357" s="31" t="s">
        <v>106</v>
      </c>
      <c r="Q357" s="50" t="s">
        <v>106</v>
      </c>
      <c r="R357" s="31" t="s">
        <v>106</v>
      </c>
      <c r="S357" s="50" t="s">
        <v>106</v>
      </c>
      <c r="T357" s="29" t="s">
        <v>106</v>
      </c>
      <c r="U357" s="29" t="s">
        <v>106</v>
      </c>
      <c r="V357" s="29" t="s">
        <v>106</v>
      </c>
      <c r="W357" s="29" t="s">
        <v>106</v>
      </c>
      <c r="X357" s="50" t="s">
        <v>107</v>
      </c>
      <c r="Y357" s="50" t="s">
        <v>107</v>
      </c>
      <c r="Z357" s="50" t="s">
        <v>107</v>
      </c>
      <c r="AA357" s="29" t="s">
        <v>106</v>
      </c>
      <c r="AB357" s="29" t="s">
        <v>106</v>
      </c>
      <c r="AC357" s="29" t="s">
        <v>107</v>
      </c>
      <c r="AD357" s="50" t="s">
        <v>107</v>
      </c>
      <c r="AE357" s="29" t="s">
        <v>106</v>
      </c>
      <c r="AF357" s="29" t="s">
        <v>106</v>
      </c>
      <c r="AG357" s="29" t="s">
        <v>106</v>
      </c>
      <c r="AH357" s="29" t="s">
        <v>106</v>
      </c>
      <c r="AI357" s="50" t="s">
        <v>107</v>
      </c>
      <c r="AJ357" s="29" t="s">
        <v>106</v>
      </c>
      <c r="AK357" s="29" t="s">
        <v>106</v>
      </c>
      <c r="AL357" s="29" t="s">
        <v>106</v>
      </c>
      <c r="AM357" s="50" t="s">
        <v>107</v>
      </c>
      <c r="AN357" s="50" t="s">
        <v>107</v>
      </c>
      <c r="AO357" s="50" t="s">
        <v>106</v>
      </c>
      <c r="AP357" s="29" t="s">
        <v>106</v>
      </c>
      <c r="AQ357" s="50" t="s">
        <v>107</v>
      </c>
      <c r="AR357" s="50" t="s">
        <v>107</v>
      </c>
      <c r="AS357" s="29" t="s">
        <v>106</v>
      </c>
      <c r="AT357" s="29" t="s">
        <v>106</v>
      </c>
      <c r="AU357" s="31" t="s">
        <v>106</v>
      </c>
      <c r="AV357" s="50" t="s">
        <v>106</v>
      </c>
      <c r="AW357" s="29" t="s">
        <v>107</v>
      </c>
      <c r="AX357" s="29" t="s">
        <v>106</v>
      </c>
      <c r="AY357" s="29" t="s">
        <v>106</v>
      </c>
      <c r="AZ357" s="29" t="s">
        <v>107</v>
      </c>
      <c r="BA357" s="50" t="s">
        <v>107</v>
      </c>
      <c r="BB357" s="50" t="s">
        <v>107</v>
      </c>
      <c r="BC357" s="50" t="s">
        <v>107</v>
      </c>
      <c r="BD357" s="29" t="s">
        <v>106</v>
      </c>
      <c r="BE357" s="29" t="s">
        <v>107</v>
      </c>
    </row>
    <row r="358" spans="1:57" x14ac:dyDescent="0.35">
      <c r="A358" s="115" t="s">
        <v>296</v>
      </c>
      <c r="C358" s="29" t="s">
        <v>106</v>
      </c>
      <c r="D358" s="29" t="s">
        <v>106</v>
      </c>
      <c r="E358" s="29" t="s">
        <v>106</v>
      </c>
      <c r="F358" s="29" t="s">
        <v>107</v>
      </c>
      <c r="G358" s="31" t="s">
        <v>106</v>
      </c>
      <c r="H358" s="50" t="s">
        <v>106</v>
      </c>
      <c r="I358" s="29" t="s">
        <v>106</v>
      </c>
      <c r="J358" s="31" t="s">
        <v>106</v>
      </c>
      <c r="K358" s="50" t="s">
        <v>106</v>
      </c>
      <c r="L358" s="29" t="s">
        <v>106</v>
      </c>
      <c r="M358" s="31" t="s">
        <v>106</v>
      </c>
      <c r="N358" s="32" t="s">
        <v>106</v>
      </c>
      <c r="O358" s="32" t="s">
        <v>106</v>
      </c>
      <c r="P358" s="31" t="s">
        <v>106</v>
      </c>
      <c r="Q358" s="50" t="s">
        <v>107</v>
      </c>
      <c r="R358" s="31" t="s">
        <v>106</v>
      </c>
      <c r="S358" s="50" t="s">
        <v>106</v>
      </c>
      <c r="T358" s="28" t="s">
        <v>110</v>
      </c>
      <c r="U358" s="29" t="s">
        <v>107</v>
      </c>
      <c r="V358" s="29" t="s">
        <v>107</v>
      </c>
      <c r="W358" s="29" t="s">
        <v>107</v>
      </c>
      <c r="X358" s="29" t="s">
        <v>107</v>
      </c>
      <c r="Y358" s="29" t="s">
        <v>107</v>
      </c>
      <c r="Z358" s="29" t="s">
        <v>107</v>
      </c>
      <c r="AA358" s="28" t="s">
        <v>110</v>
      </c>
      <c r="AB358" s="29" t="s">
        <v>107</v>
      </c>
      <c r="AC358" s="28" t="s">
        <v>174</v>
      </c>
      <c r="AD358" s="29" t="s">
        <v>107</v>
      </c>
      <c r="AE358" s="29" t="s">
        <v>107</v>
      </c>
      <c r="AF358" s="28" t="s">
        <v>110</v>
      </c>
      <c r="AG358" s="28" t="s">
        <v>110</v>
      </c>
      <c r="AH358" s="29" t="s">
        <v>107</v>
      </c>
      <c r="AI358" s="29" t="s">
        <v>107</v>
      </c>
      <c r="AJ358" s="29" t="s">
        <v>107</v>
      </c>
      <c r="AK358" s="29" t="s">
        <v>106</v>
      </c>
      <c r="AL358" s="29" t="s">
        <v>107</v>
      </c>
      <c r="AM358" s="29" t="s">
        <v>107</v>
      </c>
      <c r="AN358" s="29" t="s">
        <v>107</v>
      </c>
      <c r="AO358" s="29" t="s">
        <v>107</v>
      </c>
      <c r="AP358" s="29" t="s">
        <v>107</v>
      </c>
      <c r="AQ358" s="29" t="s">
        <v>107</v>
      </c>
      <c r="AR358" s="29" t="s">
        <v>107</v>
      </c>
      <c r="AS358" s="29" t="s">
        <v>107</v>
      </c>
      <c r="AT358" s="29" t="s">
        <v>107</v>
      </c>
      <c r="AU358" s="31" t="s">
        <v>107</v>
      </c>
      <c r="AV358" s="50" t="s">
        <v>107</v>
      </c>
      <c r="AW358" s="29" t="s">
        <v>107</v>
      </c>
      <c r="AX358" s="29" t="s">
        <v>107</v>
      </c>
      <c r="AY358" s="28" t="s">
        <v>110</v>
      </c>
      <c r="AZ358" s="29" t="s">
        <v>107</v>
      </c>
      <c r="BA358" s="28" t="s">
        <v>110</v>
      </c>
      <c r="BB358" s="29" t="s">
        <v>107</v>
      </c>
      <c r="BC358" s="29" t="s">
        <v>107</v>
      </c>
      <c r="BD358" s="29" t="s">
        <v>107</v>
      </c>
      <c r="BE358" s="29" t="s">
        <v>107</v>
      </c>
    </row>
    <row r="359" spans="1:57" x14ac:dyDescent="0.35">
      <c r="A359" s="115" t="s">
        <v>297</v>
      </c>
      <c r="C359" s="28" t="s">
        <v>109</v>
      </c>
      <c r="D359" s="23" t="s">
        <v>107</v>
      </c>
      <c r="E359" s="23" t="s">
        <v>107</v>
      </c>
      <c r="F359" s="28" t="str">
        <f>IF(api_version=2,"Yes*","No")</f>
        <v>Yes*</v>
      </c>
      <c r="G359" s="24" t="s">
        <v>106</v>
      </c>
      <c r="H359" s="25" t="s">
        <v>107</v>
      </c>
      <c r="I359" s="23" t="s">
        <v>107</v>
      </c>
      <c r="J359" s="24" t="s">
        <v>107</v>
      </c>
      <c r="K359" s="25" t="s">
        <v>107</v>
      </c>
      <c r="L359" s="23" t="s">
        <v>106</v>
      </c>
      <c r="M359" s="24" t="s">
        <v>107</v>
      </c>
      <c r="N359" s="26" t="s">
        <v>107</v>
      </c>
      <c r="O359" s="26" t="s">
        <v>107</v>
      </c>
      <c r="P359" s="31" t="s">
        <v>107</v>
      </c>
      <c r="Q359" s="50" t="s">
        <v>107</v>
      </c>
      <c r="R359" s="33" t="s">
        <v>110</v>
      </c>
      <c r="S359" s="25" t="s">
        <v>107</v>
      </c>
      <c r="T359" s="23" t="s">
        <v>107</v>
      </c>
      <c r="U359" s="50" t="s">
        <v>107</v>
      </c>
      <c r="V359" s="50" t="s">
        <v>107</v>
      </c>
      <c r="W359" s="50" t="s">
        <v>107</v>
      </c>
      <c r="X359" s="50" t="s">
        <v>107</v>
      </c>
      <c r="Y359" s="50" t="s">
        <v>107</v>
      </c>
      <c r="Z359" s="50" t="s">
        <v>107</v>
      </c>
      <c r="AA359" s="50" t="s">
        <v>107</v>
      </c>
      <c r="AB359" s="50" t="s">
        <v>107</v>
      </c>
      <c r="AC359" s="50" t="s">
        <v>107</v>
      </c>
      <c r="AD359" s="50" t="s">
        <v>107</v>
      </c>
      <c r="AE359" s="50" t="s">
        <v>107</v>
      </c>
      <c r="AF359" s="50" t="s">
        <v>107</v>
      </c>
      <c r="AG359" s="50" t="s">
        <v>107</v>
      </c>
      <c r="AH359" s="50" t="s">
        <v>107</v>
      </c>
      <c r="AI359" s="50" t="s">
        <v>107</v>
      </c>
      <c r="AJ359" s="50" t="s">
        <v>107</v>
      </c>
      <c r="AK359" s="50" t="s">
        <v>107</v>
      </c>
      <c r="AL359" s="23" t="s">
        <v>107</v>
      </c>
      <c r="AM359" s="50" t="s">
        <v>107</v>
      </c>
      <c r="AN359" s="50" t="s">
        <v>107</v>
      </c>
      <c r="AO359" s="50" t="s">
        <v>107</v>
      </c>
      <c r="AP359" s="50" t="s">
        <v>107</v>
      </c>
      <c r="AQ359" s="50" t="s">
        <v>107</v>
      </c>
      <c r="AR359" s="50" t="s">
        <v>107</v>
      </c>
      <c r="AS359" s="50" t="s">
        <v>107</v>
      </c>
      <c r="AT359" s="50" t="s">
        <v>107</v>
      </c>
      <c r="AU359" s="31" t="s">
        <v>107</v>
      </c>
      <c r="AV359" s="50" t="s">
        <v>107</v>
      </c>
      <c r="AW359" s="50" t="s">
        <v>107</v>
      </c>
      <c r="AX359" s="50" t="s">
        <v>107</v>
      </c>
      <c r="AY359" s="50" t="s">
        <v>107</v>
      </c>
      <c r="AZ359" s="50" t="s">
        <v>107</v>
      </c>
      <c r="BA359" s="50" t="s">
        <v>107</v>
      </c>
      <c r="BB359" s="50" t="s">
        <v>107</v>
      </c>
      <c r="BC359" s="50" t="s">
        <v>107</v>
      </c>
      <c r="BD359" s="50" t="s">
        <v>107</v>
      </c>
      <c r="BE359" s="29" t="s">
        <v>107</v>
      </c>
    </row>
    <row r="360" spans="1:57" x14ac:dyDescent="0.35">
      <c r="A360" s="115" t="s">
        <v>298</v>
      </c>
      <c r="C360" s="23" t="s">
        <v>107</v>
      </c>
      <c r="D360" s="28" t="s">
        <v>109</v>
      </c>
      <c r="E360" s="23" t="s">
        <v>107</v>
      </c>
      <c r="F360" s="23" t="s">
        <v>107</v>
      </c>
      <c r="G360" s="33" t="s">
        <v>110</v>
      </c>
      <c r="H360" s="25" t="s">
        <v>107</v>
      </c>
      <c r="I360" s="23" t="s">
        <v>107</v>
      </c>
      <c r="J360" s="24" t="s">
        <v>107</v>
      </c>
      <c r="K360" s="25" t="s">
        <v>107</v>
      </c>
      <c r="L360" s="23" t="s">
        <v>107</v>
      </c>
      <c r="M360" s="24" t="s">
        <v>106</v>
      </c>
      <c r="N360" s="26" t="s">
        <v>106</v>
      </c>
      <c r="O360" s="26" t="s">
        <v>106</v>
      </c>
      <c r="P360" s="31" t="s">
        <v>107</v>
      </c>
      <c r="Q360" s="50" t="s">
        <v>107</v>
      </c>
      <c r="R360" s="31" t="s">
        <v>107</v>
      </c>
      <c r="S360" s="50" t="s">
        <v>107</v>
      </c>
      <c r="T360" s="50" t="s">
        <v>107</v>
      </c>
      <c r="U360" s="50" t="s">
        <v>107</v>
      </c>
      <c r="V360" s="50" t="s">
        <v>107</v>
      </c>
      <c r="W360" s="50" t="s">
        <v>107</v>
      </c>
      <c r="X360" s="50" t="s">
        <v>107</v>
      </c>
      <c r="Y360" s="50" t="s">
        <v>107</v>
      </c>
      <c r="Z360" s="50" t="s">
        <v>107</v>
      </c>
      <c r="AA360" s="50" t="s">
        <v>107</v>
      </c>
      <c r="AB360" s="50" t="s">
        <v>107</v>
      </c>
      <c r="AC360" s="50" t="s">
        <v>107</v>
      </c>
      <c r="AD360" s="50" t="s">
        <v>107</v>
      </c>
      <c r="AE360" s="50" t="s">
        <v>107</v>
      </c>
      <c r="AF360" s="50" t="s">
        <v>107</v>
      </c>
      <c r="AG360" s="50" t="s">
        <v>107</v>
      </c>
      <c r="AH360" s="50" t="s">
        <v>107</v>
      </c>
      <c r="AI360" s="50" t="s">
        <v>107</v>
      </c>
      <c r="AJ360" s="50" t="s">
        <v>107</v>
      </c>
      <c r="AK360" s="50" t="s">
        <v>107</v>
      </c>
      <c r="AL360" s="23" t="s">
        <v>107</v>
      </c>
      <c r="AM360" s="50" t="s">
        <v>107</v>
      </c>
      <c r="AN360" s="50" t="s">
        <v>107</v>
      </c>
      <c r="AO360" s="50" t="s">
        <v>107</v>
      </c>
      <c r="AP360" s="50" t="s">
        <v>107</v>
      </c>
      <c r="AQ360" s="50" t="s">
        <v>107</v>
      </c>
      <c r="AR360" s="50" t="s">
        <v>107</v>
      </c>
      <c r="AS360" s="50" t="s">
        <v>107</v>
      </c>
      <c r="AT360" s="50" t="s">
        <v>107</v>
      </c>
      <c r="AU360" s="31" t="s">
        <v>107</v>
      </c>
      <c r="AV360" s="50" t="s">
        <v>107</v>
      </c>
      <c r="AW360" s="50" t="s">
        <v>107</v>
      </c>
      <c r="AX360" s="50" t="s">
        <v>107</v>
      </c>
      <c r="AY360" s="50" t="s">
        <v>107</v>
      </c>
      <c r="AZ360" s="50" t="s">
        <v>107</v>
      </c>
      <c r="BA360" s="50" t="s">
        <v>107</v>
      </c>
      <c r="BB360" s="50" t="s">
        <v>107</v>
      </c>
      <c r="BC360" s="50" t="s">
        <v>107</v>
      </c>
      <c r="BD360" s="50" t="s">
        <v>107</v>
      </c>
      <c r="BE360" s="29" t="s">
        <v>107</v>
      </c>
    </row>
    <row r="361" spans="1:57" x14ac:dyDescent="0.35">
      <c r="A361" s="115" t="s">
        <v>299</v>
      </c>
      <c r="C361" s="23" t="s">
        <v>106</v>
      </c>
      <c r="D361" s="23" t="s">
        <v>106</v>
      </c>
      <c r="E361" s="23" t="s">
        <v>107</v>
      </c>
      <c r="F361" s="23" t="s">
        <v>106</v>
      </c>
      <c r="G361" s="31" t="s">
        <v>107</v>
      </c>
      <c r="H361" s="25" t="s">
        <v>107</v>
      </c>
      <c r="I361" s="23" t="s">
        <v>107</v>
      </c>
      <c r="J361" s="24" t="s">
        <v>107</v>
      </c>
      <c r="K361" s="25" t="s">
        <v>107</v>
      </c>
      <c r="L361" s="23" t="s">
        <v>107</v>
      </c>
      <c r="M361" s="24" t="s">
        <v>106</v>
      </c>
      <c r="N361" s="26" t="s">
        <v>106</v>
      </c>
      <c r="O361" s="26" t="s">
        <v>107</v>
      </c>
      <c r="P361" s="31" t="s">
        <v>107</v>
      </c>
      <c r="Q361" s="50" t="s">
        <v>107</v>
      </c>
      <c r="R361" s="31" t="s">
        <v>107</v>
      </c>
      <c r="S361" s="50" t="s">
        <v>107</v>
      </c>
      <c r="T361" s="50" t="s">
        <v>107</v>
      </c>
      <c r="U361" s="50" t="s">
        <v>107</v>
      </c>
      <c r="V361" s="50" t="s">
        <v>107</v>
      </c>
      <c r="W361" s="50" t="s">
        <v>107</v>
      </c>
      <c r="X361" s="50" t="s">
        <v>107</v>
      </c>
      <c r="Y361" s="50" t="s">
        <v>107</v>
      </c>
      <c r="Z361" s="50" t="s">
        <v>107</v>
      </c>
      <c r="AA361" s="50" t="s">
        <v>107</v>
      </c>
      <c r="AB361" s="50" t="s">
        <v>107</v>
      </c>
      <c r="AC361" s="50" t="s">
        <v>107</v>
      </c>
      <c r="AD361" s="50" t="s">
        <v>107</v>
      </c>
      <c r="AE361" s="50" t="s">
        <v>107</v>
      </c>
      <c r="AF361" s="50" t="s">
        <v>107</v>
      </c>
      <c r="AG361" s="50" t="s">
        <v>107</v>
      </c>
      <c r="AH361" s="50" t="s">
        <v>107</v>
      </c>
      <c r="AI361" s="50" t="s">
        <v>107</v>
      </c>
      <c r="AJ361" s="50" t="s">
        <v>107</v>
      </c>
      <c r="AK361" s="50" t="s">
        <v>107</v>
      </c>
      <c r="AL361" s="28" t="s">
        <v>110</v>
      </c>
      <c r="AM361" s="50" t="s">
        <v>107</v>
      </c>
      <c r="AN361" s="50" t="s">
        <v>107</v>
      </c>
      <c r="AO361" s="50" t="s">
        <v>107</v>
      </c>
      <c r="AP361" s="50" t="s">
        <v>107</v>
      </c>
      <c r="AQ361" s="50" t="s">
        <v>107</v>
      </c>
      <c r="AR361" s="50" t="s">
        <v>107</v>
      </c>
      <c r="AS361" s="50" t="s">
        <v>107</v>
      </c>
      <c r="AT361" s="50" t="s">
        <v>107</v>
      </c>
      <c r="AU361" s="31" t="s">
        <v>107</v>
      </c>
      <c r="AV361" s="50" t="s">
        <v>107</v>
      </c>
      <c r="AW361" s="50" t="s">
        <v>107</v>
      </c>
      <c r="AX361" s="50" t="s">
        <v>107</v>
      </c>
      <c r="AY361" s="50" t="s">
        <v>107</v>
      </c>
      <c r="AZ361" s="50" t="s">
        <v>107</v>
      </c>
      <c r="BA361" s="50" t="s">
        <v>107</v>
      </c>
      <c r="BB361" s="50" t="s">
        <v>107</v>
      </c>
      <c r="BC361" s="50" t="s">
        <v>107</v>
      </c>
      <c r="BD361" s="50" t="s">
        <v>107</v>
      </c>
      <c r="BE361" s="29" t="s">
        <v>107</v>
      </c>
    </row>
    <row r="362" spans="1:57" x14ac:dyDescent="0.35">
      <c r="A362" s="115" t="s">
        <v>300</v>
      </c>
      <c r="C362" s="29" t="s">
        <v>107</v>
      </c>
      <c r="D362" s="29" t="s">
        <v>107</v>
      </c>
      <c r="E362" s="29" t="s">
        <v>107</v>
      </c>
      <c r="F362" s="29" t="s">
        <v>107</v>
      </c>
      <c r="G362" s="31" t="s">
        <v>107</v>
      </c>
      <c r="H362" s="50" t="s">
        <v>107</v>
      </c>
      <c r="I362" s="23" t="s">
        <v>107</v>
      </c>
      <c r="J362" s="31" t="s">
        <v>106</v>
      </c>
      <c r="K362" s="30" t="s">
        <v>109</v>
      </c>
      <c r="L362" s="29" t="str">
        <f>IF(api_version=2,"Yes","No")</f>
        <v>Yes</v>
      </c>
      <c r="M362" s="31" t="s">
        <v>106</v>
      </c>
      <c r="N362" s="32" t="s">
        <v>106</v>
      </c>
      <c r="O362" s="32" t="s">
        <v>106</v>
      </c>
      <c r="P362" s="31" t="s">
        <v>107</v>
      </c>
      <c r="Q362" s="50" t="s">
        <v>107</v>
      </c>
      <c r="R362" s="31" t="s">
        <v>107</v>
      </c>
      <c r="S362" s="50" t="s">
        <v>107</v>
      </c>
      <c r="T362" s="29" t="s">
        <v>107</v>
      </c>
      <c r="U362" s="29" t="s">
        <v>107</v>
      </c>
      <c r="V362" s="50" t="s">
        <v>107</v>
      </c>
      <c r="W362" s="50" t="s">
        <v>107</v>
      </c>
      <c r="X362" s="50" t="s">
        <v>107</v>
      </c>
      <c r="Y362" s="50" t="s">
        <v>107</v>
      </c>
      <c r="Z362" s="50" t="s">
        <v>107</v>
      </c>
      <c r="AA362" s="50" t="s">
        <v>106</v>
      </c>
      <c r="AB362" s="50" t="s">
        <v>107</v>
      </c>
      <c r="AC362" s="50" t="s">
        <v>107</v>
      </c>
      <c r="AD362" s="50" t="s">
        <v>107</v>
      </c>
      <c r="AE362" s="50" t="s">
        <v>107</v>
      </c>
      <c r="AF362" s="50" t="s">
        <v>107</v>
      </c>
      <c r="AG362" s="50" t="s">
        <v>107</v>
      </c>
      <c r="AH362" s="50" t="s">
        <v>107</v>
      </c>
      <c r="AI362" s="50" t="s">
        <v>107</v>
      </c>
      <c r="AJ362" s="50" t="s">
        <v>107</v>
      </c>
      <c r="AK362" s="50" t="s">
        <v>107</v>
      </c>
      <c r="AL362" s="29" t="s">
        <v>107</v>
      </c>
      <c r="AM362" s="50" t="s">
        <v>107</v>
      </c>
      <c r="AN362" s="50" t="s">
        <v>107</v>
      </c>
      <c r="AO362" s="50" t="s">
        <v>107</v>
      </c>
      <c r="AP362" s="50" t="s">
        <v>107</v>
      </c>
      <c r="AQ362" s="50" t="s">
        <v>107</v>
      </c>
      <c r="AR362" s="50" t="s">
        <v>107</v>
      </c>
      <c r="AS362" s="50" t="s">
        <v>107</v>
      </c>
      <c r="AT362" s="29" t="s">
        <v>106</v>
      </c>
      <c r="AU362" s="31" t="s">
        <v>107</v>
      </c>
      <c r="AV362" s="50" t="s">
        <v>107</v>
      </c>
      <c r="AW362" s="50" t="s">
        <v>107</v>
      </c>
      <c r="AX362" s="29" t="s">
        <v>107</v>
      </c>
      <c r="AY362" s="50" t="s">
        <v>107</v>
      </c>
      <c r="AZ362" s="50" t="s">
        <v>107</v>
      </c>
      <c r="BA362" s="50" t="s">
        <v>107</v>
      </c>
      <c r="BB362" s="50" t="s">
        <v>107</v>
      </c>
      <c r="BC362" s="50" t="s">
        <v>107</v>
      </c>
      <c r="BD362" s="50" t="s">
        <v>107</v>
      </c>
      <c r="BE362" s="29" t="s">
        <v>107</v>
      </c>
    </row>
    <row r="363" spans="1:57" x14ac:dyDescent="0.35">
      <c r="A363" s="115" t="s">
        <v>301</v>
      </c>
      <c r="C363" s="28" t="s">
        <v>110</v>
      </c>
      <c r="D363" s="29" t="s">
        <v>106</v>
      </c>
      <c r="E363" s="29" t="s">
        <v>106</v>
      </c>
      <c r="F363" s="29" t="s">
        <v>106</v>
      </c>
      <c r="G363" s="31" t="s">
        <v>106</v>
      </c>
      <c r="H363" s="30" t="s">
        <v>110</v>
      </c>
      <c r="I363" s="23" t="s">
        <v>107</v>
      </c>
      <c r="J363" s="31" t="s">
        <v>106</v>
      </c>
      <c r="K363" s="50" t="s">
        <v>107</v>
      </c>
      <c r="L363" s="29" t="s">
        <v>106</v>
      </c>
      <c r="M363" s="24" t="s">
        <v>107</v>
      </c>
      <c r="N363" s="26" t="s">
        <v>107</v>
      </c>
      <c r="O363" s="26" t="s">
        <v>107</v>
      </c>
      <c r="P363" s="31" t="s">
        <v>107</v>
      </c>
      <c r="Q363" s="50" t="s">
        <v>107</v>
      </c>
      <c r="R363" s="31" t="s">
        <v>106</v>
      </c>
      <c r="S363" s="50" t="s">
        <v>107</v>
      </c>
      <c r="T363" s="29" t="s">
        <v>107</v>
      </c>
      <c r="U363" s="29" t="s">
        <v>107</v>
      </c>
      <c r="V363" s="50" t="s">
        <v>107</v>
      </c>
      <c r="W363" s="50" t="s">
        <v>107</v>
      </c>
      <c r="X363" s="50" t="s">
        <v>107</v>
      </c>
      <c r="Y363" s="50" t="s">
        <v>107</v>
      </c>
      <c r="Z363" s="50" t="s">
        <v>107</v>
      </c>
      <c r="AA363" s="50" t="s">
        <v>107</v>
      </c>
      <c r="AB363" s="50" t="s">
        <v>107</v>
      </c>
      <c r="AC363" s="50" t="s">
        <v>107</v>
      </c>
      <c r="AD363" s="50" t="s">
        <v>107</v>
      </c>
      <c r="AE363" s="50" t="s">
        <v>107</v>
      </c>
      <c r="AF363" s="50" t="s">
        <v>107</v>
      </c>
      <c r="AG363" s="50" t="s">
        <v>107</v>
      </c>
      <c r="AH363" s="50" t="s">
        <v>107</v>
      </c>
      <c r="AI363" s="50" t="s">
        <v>107</v>
      </c>
      <c r="AJ363" s="50" t="s">
        <v>107</v>
      </c>
      <c r="AK363" s="50" t="s">
        <v>107</v>
      </c>
      <c r="AL363" s="28" t="s">
        <v>110</v>
      </c>
      <c r="AM363" s="50" t="s">
        <v>107</v>
      </c>
      <c r="AN363" s="50" t="s">
        <v>107</v>
      </c>
      <c r="AO363" s="50" t="s">
        <v>107</v>
      </c>
      <c r="AP363" s="50" t="s">
        <v>107</v>
      </c>
      <c r="AQ363" s="50" t="s">
        <v>107</v>
      </c>
      <c r="AR363" s="50" t="s">
        <v>107</v>
      </c>
      <c r="AS363" s="50" t="s">
        <v>107</v>
      </c>
      <c r="AT363" s="50" t="s">
        <v>107</v>
      </c>
      <c r="AU363" s="31" t="s">
        <v>107</v>
      </c>
      <c r="AV363" s="50" t="s">
        <v>107</v>
      </c>
      <c r="AW363" s="50" t="s">
        <v>107</v>
      </c>
      <c r="AX363" s="29" t="s">
        <v>107</v>
      </c>
      <c r="AY363" s="50" t="s">
        <v>107</v>
      </c>
      <c r="AZ363" s="50" t="s">
        <v>107</v>
      </c>
      <c r="BA363" s="50" t="s">
        <v>107</v>
      </c>
      <c r="BB363" s="50" t="s">
        <v>107</v>
      </c>
      <c r="BC363" s="50" t="s">
        <v>107</v>
      </c>
      <c r="BD363" s="50" t="s">
        <v>107</v>
      </c>
      <c r="BE363" s="29" t="s">
        <v>107</v>
      </c>
    </row>
    <row r="364" spans="1:57" x14ac:dyDescent="0.35">
      <c r="A364" s="115" t="s">
        <v>302</v>
      </c>
      <c r="C364" s="29" t="s">
        <v>106</v>
      </c>
      <c r="D364" s="29" t="s">
        <v>106</v>
      </c>
      <c r="E364" s="29" t="s">
        <v>107</v>
      </c>
      <c r="F364" s="29" t="s">
        <v>106</v>
      </c>
      <c r="G364" s="31" t="s">
        <v>106</v>
      </c>
      <c r="H364" s="50" t="s">
        <v>106</v>
      </c>
      <c r="I364" s="23" t="s">
        <v>107</v>
      </c>
      <c r="J364" s="31" t="s">
        <v>106</v>
      </c>
      <c r="K364" s="50" t="s">
        <v>107</v>
      </c>
      <c r="L364" s="29" t="s">
        <v>106</v>
      </c>
      <c r="M364" s="24" t="s">
        <v>107</v>
      </c>
      <c r="N364" s="26" t="s">
        <v>107</v>
      </c>
      <c r="O364" s="26" t="s">
        <v>107</v>
      </c>
      <c r="P364" s="31" t="s">
        <v>107</v>
      </c>
      <c r="Q364" s="50" t="s">
        <v>107</v>
      </c>
      <c r="R364" s="31" t="s">
        <v>106</v>
      </c>
      <c r="S364" s="50" t="s">
        <v>106</v>
      </c>
      <c r="T364" s="29" t="s">
        <v>107</v>
      </c>
      <c r="U364" s="29" t="s">
        <v>107</v>
      </c>
      <c r="V364" s="50" t="s">
        <v>107</v>
      </c>
      <c r="W364" s="50" t="s">
        <v>107</v>
      </c>
      <c r="X364" s="50" t="s">
        <v>107</v>
      </c>
      <c r="Y364" s="50" t="s">
        <v>107</v>
      </c>
      <c r="Z364" s="50" t="s">
        <v>107</v>
      </c>
      <c r="AA364" s="50" t="s">
        <v>107</v>
      </c>
      <c r="AB364" s="50" t="s">
        <v>107</v>
      </c>
      <c r="AC364" s="50" t="s">
        <v>107</v>
      </c>
      <c r="AD364" s="50" t="s">
        <v>107</v>
      </c>
      <c r="AE364" s="50" t="s">
        <v>107</v>
      </c>
      <c r="AF364" s="50" t="s">
        <v>107</v>
      </c>
      <c r="AG364" s="50" t="s">
        <v>107</v>
      </c>
      <c r="AH364" s="50" t="s">
        <v>107</v>
      </c>
      <c r="AI364" s="50" t="s">
        <v>107</v>
      </c>
      <c r="AJ364" s="50" t="s">
        <v>107</v>
      </c>
      <c r="AK364" s="50" t="s">
        <v>107</v>
      </c>
      <c r="AL364" s="29" t="s">
        <v>107</v>
      </c>
      <c r="AM364" s="50" t="s">
        <v>107</v>
      </c>
      <c r="AN364" s="50" t="s">
        <v>107</v>
      </c>
      <c r="AO364" s="50" t="s">
        <v>107</v>
      </c>
      <c r="AP364" s="50" t="s">
        <v>107</v>
      </c>
      <c r="AQ364" s="50" t="s">
        <v>107</v>
      </c>
      <c r="AR364" s="50" t="s">
        <v>107</v>
      </c>
      <c r="AS364" s="50" t="s">
        <v>107</v>
      </c>
      <c r="AT364" s="50" t="s">
        <v>107</v>
      </c>
      <c r="AU364" s="31" t="s">
        <v>107</v>
      </c>
      <c r="AV364" s="50" t="s">
        <v>107</v>
      </c>
      <c r="AW364" s="50" t="s">
        <v>107</v>
      </c>
      <c r="AX364" s="29" t="s">
        <v>107</v>
      </c>
      <c r="AY364" s="50" t="s">
        <v>107</v>
      </c>
      <c r="AZ364" s="50" t="s">
        <v>107</v>
      </c>
      <c r="BA364" s="50" t="s">
        <v>107</v>
      </c>
      <c r="BB364" s="50" t="s">
        <v>107</v>
      </c>
      <c r="BC364" s="50" t="s">
        <v>107</v>
      </c>
      <c r="BD364" s="50" t="s">
        <v>107</v>
      </c>
      <c r="BE364" s="29" t="s">
        <v>107</v>
      </c>
    </row>
    <row r="365" spans="1:57" x14ac:dyDescent="0.35">
      <c r="A365" s="115" t="s">
        <v>303</v>
      </c>
      <c r="C365" s="23" t="s">
        <v>107</v>
      </c>
      <c r="D365" s="23" t="s">
        <v>107</v>
      </c>
      <c r="E365" s="23" t="s">
        <v>107</v>
      </c>
      <c r="F365" s="29" t="s">
        <v>106</v>
      </c>
      <c r="G365" s="23" t="s">
        <v>107</v>
      </c>
      <c r="H365" s="23" t="s">
        <v>107</v>
      </c>
      <c r="I365" s="23" t="s">
        <v>107</v>
      </c>
      <c r="J365" s="31" t="s">
        <v>106</v>
      </c>
      <c r="K365" s="50" t="s">
        <v>107</v>
      </c>
      <c r="L365" s="29" t="s">
        <v>107</v>
      </c>
      <c r="M365" s="24" t="s">
        <v>107</v>
      </c>
      <c r="N365" s="26" t="s">
        <v>107</v>
      </c>
      <c r="O365" s="26" t="s">
        <v>107</v>
      </c>
      <c r="P365" s="31" t="s">
        <v>107</v>
      </c>
      <c r="Q365" s="50" t="s">
        <v>107</v>
      </c>
      <c r="R365" s="31" t="s">
        <v>106</v>
      </c>
      <c r="S365" s="50" t="s">
        <v>107</v>
      </c>
      <c r="T365" s="29" t="s">
        <v>107</v>
      </c>
      <c r="U365" s="29" t="s">
        <v>107</v>
      </c>
      <c r="V365" s="50" t="s">
        <v>107</v>
      </c>
      <c r="W365" s="50" t="s">
        <v>107</v>
      </c>
      <c r="X365" s="50" t="s">
        <v>107</v>
      </c>
      <c r="Y365" s="50" t="s">
        <v>107</v>
      </c>
      <c r="Z365" s="50" t="s">
        <v>107</v>
      </c>
      <c r="AA365" s="50" t="s">
        <v>107</v>
      </c>
      <c r="AB365" s="50" t="s">
        <v>107</v>
      </c>
      <c r="AC365" s="50" t="s">
        <v>107</v>
      </c>
      <c r="AD365" s="50" t="s">
        <v>107</v>
      </c>
      <c r="AE365" s="50" t="s">
        <v>107</v>
      </c>
      <c r="AF365" s="50" t="s">
        <v>107</v>
      </c>
      <c r="AG365" s="50" t="s">
        <v>107</v>
      </c>
      <c r="AH365" s="50" t="s">
        <v>107</v>
      </c>
      <c r="AI365" s="50" t="s">
        <v>107</v>
      </c>
      <c r="AJ365" s="50" t="s">
        <v>107</v>
      </c>
      <c r="AK365" s="50" t="s">
        <v>107</v>
      </c>
      <c r="AL365" s="50" t="s">
        <v>107</v>
      </c>
      <c r="AM365" s="50" t="s">
        <v>107</v>
      </c>
      <c r="AN365" s="50" t="s">
        <v>107</v>
      </c>
      <c r="AO365" s="50" t="s">
        <v>107</v>
      </c>
      <c r="AP365" s="50" t="s">
        <v>107</v>
      </c>
      <c r="AQ365" s="50" t="s">
        <v>107</v>
      </c>
      <c r="AR365" s="50" t="s">
        <v>107</v>
      </c>
      <c r="AS365" s="50" t="s">
        <v>107</v>
      </c>
      <c r="AT365" s="50" t="s">
        <v>107</v>
      </c>
      <c r="AU365" s="31" t="s">
        <v>107</v>
      </c>
      <c r="AV365" s="50" t="s">
        <v>107</v>
      </c>
      <c r="AW365" s="50" t="s">
        <v>107</v>
      </c>
      <c r="AX365" s="29" t="s">
        <v>106</v>
      </c>
      <c r="AY365" s="29" t="s">
        <v>106</v>
      </c>
      <c r="AZ365" s="50" t="s">
        <v>107</v>
      </c>
      <c r="BA365" s="50" t="s">
        <v>107</v>
      </c>
      <c r="BB365" s="50" t="s">
        <v>107</v>
      </c>
      <c r="BC365" s="50" t="s">
        <v>107</v>
      </c>
      <c r="BD365" s="50" t="s">
        <v>107</v>
      </c>
      <c r="BE365" s="50" t="s">
        <v>107</v>
      </c>
    </row>
    <row r="366" spans="1:57" x14ac:dyDescent="0.35">
      <c r="AZ366" s="71"/>
    </row>
    <row r="367" spans="1:57" ht="18.5" x14ac:dyDescent="0.35">
      <c r="A367" s="100" t="s">
        <v>304</v>
      </c>
      <c r="C367" s="29" t="s">
        <v>106</v>
      </c>
      <c r="D367" s="29" t="s">
        <v>106</v>
      </c>
      <c r="E367" s="29" t="s">
        <v>106</v>
      </c>
      <c r="F367" s="29" t="s">
        <v>106</v>
      </c>
      <c r="G367" s="31" t="s">
        <v>106</v>
      </c>
      <c r="H367" s="50" t="s">
        <v>106</v>
      </c>
      <c r="I367" s="29" t="s">
        <v>106</v>
      </c>
      <c r="J367" s="31" t="s">
        <v>106</v>
      </c>
      <c r="K367" s="50" t="s">
        <v>106</v>
      </c>
      <c r="L367" s="29" t="s">
        <v>106</v>
      </c>
      <c r="M367" s="31" t="s">
        <v>106</v>
      </c>
      <c r="N367" s="32" t="s">
        <v>106</v>
      </c>
      <c r="O367" s="32" t="s">
        <v>106</v>
      </c>
      <c r="P367" s="31" t="s">
        <v>106</v>
      </c>
      <c r="Q367" s="50" t="s">
        <v>106</v>
      </c>
      <c r="R367" s="31" t="s">
        <v>106</v>
      </c>
      <c r="S367" s="50" t="s">
        <v>106</v>
      </c>
      <c r="T367" s="29" t="s">
        <v>106</v>
      </c>
      <c r="U367" s="29" t="s">
        <v>106</v>
      </c>
      <c r="V367" s="29" t="s">
        <v>106</v>
      </c>
      <c r="W367" s="29" t="s">
        <v>106</v>
      </c>
      <c r="X367" s="29" t="s">
        <v>106</v>
      </c>
      <c r="Y367" s="29" t="s">
        <v>106</v>
      </c>
      <c r="Z367" s="29" t="s">
        <v>106</v>
      </c>
      <c r="AA367" s="29" t="s">
        <v>106</v>
      </c>
      <c r="AB367" s="31" t="s">
        <v>106</v>
      </c>
      <c r="AC367" s="50" t="s">
        <v>106</v>
      </c>
      <c r="AD367" s="29" t="s">
        <v>106</v>
      </c>
      <c r="AE367" s="31" t="s">
        <v>106</v>
      </c>
      <c r="AF367" s="50" t="s">
        <v>106</v>
      </c>
      <c r="AG367" s="29" t="s">
        <v>106</v>
      </c>
      <c r="AH367" s="31" t="s">
        <v>106</v>
      </c>
      <c r="AI367" s="32" t="s">
        <v>106</v>
      </c>
      <c r="AJ367" s="32" t="s">
        <v>106</v>
      </c>
      <c r="AK367" s="31" t="s">
        <v>106</v>
      </c>
      <c r="AL367" s="50" t="s">
        <v>106</v>
      </c>
      <c r="AM367" s="31" t="s">
        <v>106</v>
      </c>
      <c r="AN367" s="50" t="s">
        <v>106</v>
      </c>
      <c r="AO367" s="29" t="s">
        <v>106</v>
      </c>
      <c r="AP367" s="29" t="s">
        <v>106</v>
      </c>
      <c r="AQ367" s="29" t="s">
        <v>106</v>
      </c>
      <c r="AR367" s="29" t="s">
        <v>106</v>
      </c>
      <c r="AS367" s="31" t="s">
        <v>106</v>
      </c>
      <c r="AT367" s="50" t="s">
        <v>106</v>
      </c>
      <c r="AU367" s="29" t="s">
        <v>106</v>
      </c>
      <c r="AV367" s="29" t="s">
        <v>106</v>
      </c>
      <c r="AW367" s="29" t="s">
        <v>106</v>
      </c>
      <c r="AX367" s="29" t="s">
        <v>106</v>
      </c>
      <c r="AY367" s="31" t="s">
        <v>106</v>
      </c>
      <c r="AZ367" s="50" t="s">
        <v>106</v>
      </c>
      <c r="BA367" s="29" t="s">
        <v>106</v>
      </c>
      <c r="BB367" s="29" t="s">
        <v>106</v>
      </c>
      <c r="BC367" s="29" t="s">
        <v>106</v>
      </c>
      <c r="BD367" s="29" t="s">
        <v>106</v>
      </c>
      <c r="BE367" s="29" t="s">
        <v>106</v>
      </c>
    </row>
    <row r="368" spans="1:57" x14ac:dyDescent="0.35">
      <c r="AZ368" s="71"/>
    </row>
    <row r="369" spans="52:52" x14ac:dyDescent="0.35">
      <c r="AZ369" s="71"/>
    </row>
    <row r="370" spans="52:52" x14ac:dyDescent="0.35">
      <c r="AZ370" s="71"/>
    </row>
    <row r="371" spans="52:52" x14ac:dyDescent="0.35">
      <c r="AZ371" s="71"/>
    </row>
    <row r="372" spans="52:52" x14ac:dyDescent="0.35">
      <c r="AZ372" s="71"/>
    </row>
    <row r="373" spans="52:52" x14ac:dyDescent="0.35">
      <c r="AZ373" s="71"/>
    </row>
    <row r="374" spans="52:52" x14ac:dyDescent="0.35">
      <c r="AZ374" s="71"/>
    </row>
    <row r="375" spans="52:52" x14ac:dyDescent="0.35">
      <c r="AZ375" s="71"/>
    </row>
    <row r="376" spans="52:52" x14ac:dyDescent="0.35">
      <c r="AZ376" s="71"/>
    </row>
    <row r="377" spans="52:52" x14ac:dyDescent="0.35">
      <c r="AZ377" s="71"/>
    </row>
    <row r="378" spans="52:52" x14ac:dyDescent="0.35">
      <c r="AZ378" s="71"/>
    </row>
    <row r="379" spans="52:52" x14ac:dyDescent="0.35">
      <c r="AZ379" s="71"/>
    </row>
    <row r="380" spans="52:52" x14ac:dyDescent="0.35">
      <c r="AZ380" s="71"/>
    </row>
    <row r="381" spans="52:52" x14ac:dyDescent="0.35">
      <c r="AZ381" s="71"/>
    </row>
  </sheetData>
  <mergeCells count="107">
    <mergeCell ref="C1:AG1"/>
    <mergeCell ref="AI1:AJ1"/>
    <mergeCell ref="AK1:AT1"/>
    <mergeCell ref="AU1:AW1"/>
    <mergeCell ref="AX1:BE1"/>
    <mergeCell ref="G2:H2"/>
    <mergeCell ref="J2:K2"/>
    <mergeCell ref="M2:O2"/>
    <mergeCell ref="P2:Q2"/>
    <mergeCell ref="R2:S2"/>
    <mergeCell ref="AU2:AV2"/>
    <mergeCell ref="C3:C4"/>
    <mergeCell ref="D3:D4"/>
    <mergeCell ref="E3:E4"/>
    <mergeCell ref="F3:F4"/>
    <mergeCell ref="I3:I4"/>
    <mergeCell ref="Y3:Y4"/>
    <mergeCell ref="Z3:Z4"/>
    <mergeCell ref="AE3:AE4"/>
    <mergeCell ref="AF3:AF4"/>
    <mergeCell ref="BE3:BE4"/>
    <mergeCell ref="G4:H4"/>
    <mergeCell ref="J4:K4"/>
    <mergeCell ref="M4:O4"/>
    <mergeCell ref="P4:Q4"/>
    <mergeCell ref="R4:S4"/>
    <mergeCell ref="AU4:AV4"/>
    <mergeCell ref="AO3:AO4"/>
    <mergeCell ref="AP3:AP4"/>
    <mergeCell ref="AS3:AS4"/>
    <mergeCell ref="AT3:AT4"/>
    <mergeCell ref="AW3:AW4"/>
    <mergeCell ref="BC3:BC4"/>
    <mergeCell ref="AG3:AG4"/>
    <mergeCell ref="AH3:AH4"/>
    <mergeCell ref="AI3:AI4"/>
    <mergeCell ref="AJ3:AJ4"/>
    <mergeCell ref="AM3:AM4"/>
    <mergeCell ref="AN3:AN4"/>
    <mergeCell ref="S24:S25"/>
    <mergeCell ref="AU24:AU25"/>
    <mergeCell ref="AV24:AV25"/>
    <mergeCell ref="AZ24:AZ25"/>
    <mergeCell ref="AU5:AU6"/>
    <mergeCell ref="AV5:AV6"/>
    <mergeCell ref="AZ5:AZ6"/>
    <mergeCell ref="J24:J25"/>
    <mergeCell ref="K24:K25"/>
    <mergeCell ref="P24:P25"/>
    <mergeCell ref="Q24:Q25"/>
    <mergeCell ref="R24:R25"/>
    <mergeCell ref="J5:J6"/>
    <mergeCell ref="K5:K6"/>
    <mergeCell ref="P5:P6"/>
    <mergeCell ref="Q5:Q6"/>
    <mergeCell ref="R5:R6"/>
    <mergeCell ref="S5:S6"/>
    <mergeCell ref="AV64:AV66"/>
    <mergeCell ref="J65:J66"/>
    <mergeCell ref="AZ65:AZ66"/>
    <mergeCell ref="J89:J91"/>
    <mergeCell ref="K89:K91"/>
    <mergeCell ref="P89:P91"/>
    <mergeCell ref="Q89:Q91"/>
    <mergeCell ref="R89:R91"/>
    <mergeCell ref="K64:K66"/>
    <mergeCell ref="P64:P66"/>
    <mergeCell ref="Q64:Q66"/>
    <mergeCell ref="R64:R66"/>
    <mergeCell ref="S64:S66"/>
    <mergeCell ref="AU64:AU66"/>
    <mergeCell ref="AU89:AU91"/>
    <mergeCell ref="AV89:AV91"/>
    <mergeCell ref="S89:S91"/>
    <mergeCell ref="AU172:AU174"/>
    <mergeCell ref="AV172:AV174"/>
    <mergeCell ref="AZ173:AZ174"/>
    <mergeCell ref="J234:J236"/>
    <mergeCell ref="K234:K236"/>
    <mergeCell ref="P234:P236"/>
    <mergeCell ref="Q234:Q236"/>
    <mergeCell ref="R234:R236"/>
    <mergeCell ref="J146:J147"/>
    <mergeCell ref="K146:K147"/>
    <mergeCell ref="P146:P147"/>
    <mergeCell ref="Q146:Q147"/>
    <mergeCell ref="R146:R147"/>
    <mergeCell ref="S146:S147"/>
    <mergeCell ref="J172:J174"/>
    <mergeCell ref="K172:K174"/>
    <mergeCell ref="P172:P174"/>
    <mergeCell ref="Q172:Q174"/>
    <mergeCell ref="R172:R174"/>
    <mergeCell ref="S172:S174"/>
    <mergeCell ref="S252:S253"/>
    <mergeCell ref="AU252:AU253"/>
    <mergeCell ref="AV252:AV253"/>
    <mergeCell ref="AZ252:AZ253"/>
    <mergeCell ref="S234:S236"/>
    <mergeCell ref="AU234:AU236"/>
    <mergeCell ref="AV234:AV236"/>
    <mergeCell ref="AZ234:AZ236"/>
    <mergeCell ref="J252:J253"/>
    <mergeCell ref="K252:K253"/>
    <mergeCell ref="P252:P253"/>
    <mergeCell ref="Q252:Q253"/>
    <mergeCell ref="R252:R253"/>
  </mergeCells>
  <conditionalFormatting sqref="A1:A65486">
    <cfRule type="cellIs" dxfId="40" priority="39" stopIfTrue="1" operator="equal">
      <formula>"-"</formula>
    </cfRule>
  </conditionalFormatting>
  <conditionalFormatting sqref="A367">
    <cfRule type="cellIs" dxfId="39" priority="7" stopIfTrue="1" operator="equal">
      <formula>"No"</formula>
    </cfRule>
  </conditionalFormatting>
  <conditionalFormatting sqref="A5:AF6 A23:AF25 A26:F51 A52:AB52 A53:F56 A57:AB64 A65:J66 A67:AB72 A73:F76 A77:AB88 A89:I91 A92:F116 A117:AB118 A119:F145 A146:AB146 A147:I147 A148:F153 A154:AB155 A156:F170 A171:AB171 A172:I174 A175:AB233 A234:I236 A237:AB251 A252:I253 A254:M260 A261:F278 A279:M352 A353:AB355 A356:F365 A366:BD366 A367:B367 A368:BD374 AH20:BD64 AH5:BE19 BE7:BE64 P17:BD17 I26:O47 AG5:AG16 AG18:AG42 AC61:AG110 AH67:BD89 J89:AB234 AC144:BD170 AC171:AG358 AH175:BD358 AC359:BD365">
    <cfRule type="cellIs" dxfId="38" priority="40" stopIfTrue="1" operator="equal">
      <formula>"No"</formula>
    </cfRule>
  </conditionalFormatting>
  <conditionalFormatting sqref="C43:AH43">
    <cfRule type="cellIs" dxfId="37" priority="31" stopIfTrue="1" operator="equal">
      <formula>"-"</formula>
    </cfRule>
  </conditionalFormatting>
  <conditionalFormatting sqref="C17:BE17">
    <cfRule type="cellIs" dxfId="36" priority="34" stopIfTrue="1" operator="equal">
      <formula>"-"</formula>
    </cfRule>
  </conditionalFormatting>
  <conditionalFormatting sqref="C367:BE367">
    <cfRule type="cellIs" dxfId="35" priority="1" stopIfTrue="1" operator="equal">
      <formula>"No"</formula>
    </cfRule>
  </conditionalFormatting>
  <conditionalFormatting sqref="G26:H51 BE67:BE366 G356:AB365 BE368:BE374">
    <cfRule type="cellIs" dxfId="34" priority="32" stopIfTrue="1" operator="equal">
      <formula>"No"</formula>
    </cfRule>
    <cfRule type="cellIs" dxfId="33" priority="33" stopIfTrue="1" operator="equal">
      <formula>"Yes"</formula>
    </cfRule>
  </conditionalFormatting>
  <conditionalFormatting sqref="G92:H116">
    <cfRule type="cellIs" dxfId="32" priority="24" stopIfTrue="1" operator="equal">
      <formula>"Yes"</formula>
    </cfRule>
  </conditionalFormatting>
  <conditionalFormatting sqref="G119:H145">
    <cfRule type="cellIs" dxfId="31" priority="22" stopIfTrue="1" operator="equal">
      <formula>"Yes"</formula>
    </cfRule>
  </conditionalFormatting>
  <conditionalFormatting sqref="G148:H153">
    <cfRule type="cellIs" dxfId="30" priority="20" stopIfTrue="1" operator="equal">
      <formula>"Yes"</formula>
    </cfRule>
  </conditionalFormatting>
  <conditionalFormatting sqref="G156:H170">
    <cfRule type="cellIs" dxfId="29" priority="18" stopIfTrue="1" operator="equal">
      <formula>"Yes"</formula>
    </cfRule>
  </conditionalFormatting>
  <conditionalFormatting sqref="G261:M278">
    <cfRule type="cellIs" dxfId="28" priority="15" stopIfTrue="1" operator="equal">
      <formula>"No"</formula>
    </cfRule>
    <cfRule type="cellIs" dxfId="27" priority="16" stopIfTrue="1" operator="equal">
      <formula>"Yes"</formula>
    </cfRule>
  </conditionalFormatting>
  <conditionalFormatting sqref="G7:O22">
    <cfRule type="cellIs" dxfId="26" priority="36" stopIfTrue="1" operator="equal">
      <formula>"Yes"</formula>
    </cfRule>
    <cfRule type="cellIs" dxfId="25" priority="35" stopIfTrue="1" operator="equal">
      <formula>"No"</formula>
    </cfRule>
  </conditionalFormatting>
  <conditionalFormatting sqref="G53:AB56">
    <cfRule type="cellIs" dxfId="24" priority="30" stopIfTrue="1" operator="equal">
      <formula>"Yes"</formula>
    </cfRule>
    <cfRule type="cellIs" dxfId="23" priority="29" stopIfTrue="1" operator="equal">
      <formula>"No"</formula>
    </cfRule>
  </conditionalFormatting>
  <conditionalFormatting sqref="G73:AB76">
    <cfRule type="cellIs" dxfId="22" priority="25" stopIfTrue="1" operator="equal">
      <formula>"No"</formula>
    </cfRule>
    <cfRule type="cellIs" dxfId="21" priority="26" stopIfTrue="1" operator="equal">
      <formula>"Yes"</formula>
    </cfRule>
  </conditionalFormatting>
  <conditionalFormatting sqref="G92:AB116">
    <cfRule type="cellIs" dxfId="20" priority="23" stopIfTrue="1" operator="equal">
      <formula>"No"</formula>
    </cfRule>
  </conditionalFormatting>
  <conditionalFormatting sqref="G119:AB145">
    <cfRule type="cellIs" dxfId="19" priority="21" stopIfTrue="1" operator="equal">
      <formula>"No"</formula>
    </cfRule>
  </conditionalFormatting>
  <conditionalFormatting sqref="G148:AB153">
    <cfRule type="cellIs" dxfId="18" priority="19" stopIfTrue="1" operator="equal">
      <formula>"No"</formula>
    </cfRule>
  </conditionalFormatting>
  <conditionalFormatting sqref="G156:AB170">
    <cfRule type="cellIs" dxfId="17" priority="17" stopIfTrue="1" operator="equal">
      <formula>"No"</formula>
    </cfRule>
  </conditionalFormatting>
  <conditionalFormatting sqref="G367:BE367">
    <cfRule type="cellIs" dxfId="16" priority="2" stopIfTrue="1" operator="equal">
      <formula>"Yes"</formula>
    </cfRule>
  </conditionalFormatting>
  <conditionalFormatting sqref="I48:AB51">
    <cfRule type="cellIs" dxfId="15" priority="52" stopIfTrue="1" operator="equal">
      <formula>"No"</formula>
    </cfRule>
  </conditionalFormatting>
  <conditionalFormatting sqref="J252:K252">
    <cfRule type="cellIs" dxfId="14" priority="46" stopIfTrue="1" operator="equal">
      <formula>"No"</formula>
    </cfRule>
    <cfRule type="cellIs" dxfId="13" priority="47" stopIfTrue="1" operator="equal">
      <formula>"Yes"</formula>
    </cfRule>
  </conditionalFormatting>
  <conditionalFormatting sqref="J89:AB89">
    <cfRule type="cellIs" dxfId="12" priority="51" stopIfTrue="1" operator="equal">
      <formula>"Yes"</formula>
    </cfRule>
  </conditionalFormatting>
  <conditionalFormatting sqref="J172:AB172">
    <cfRule type="cellIs" dxfId="11" priority="50" stopIfTrue="1" operator="equal">
      <formula>"Yes"</formula>
    </cfRule>
  </conditionalFormatting>
  <conditionalFormatting sqref="J234:AB234">
    <cfRule type="cellIs" dxfId="10" priority="49" stopIfTrue="1" operator="equal">
      <formula>"Yes"</formula>
    </cfRule>
  </conditionalFormatting>
  <conditionalFormatting sqref="P48:Q48">
    <cfRule type="cellIs" dxfId="9" priority="53" stopIfTrue="1" operator="equal">
      <formula>"Yes"</formula>
    </cfRule>
  </conditionalFormatting>
  <conditionalFormatting sqref="P7:AF16 A7:F22 P18:AF22 AC26:AF29 P26:AB42 AC31:AF42 AH35:AH42 P43:AH43 P44:AF47 AH44:AH51 AG44:AG60 R48:AF48 AC49:AF60 L65:O66 T65:AB66 AH65:AT66 AW65:BE66 L90:O91 T90:AB91 AH90:AT91 AW90:BD91 AH92:BD110 AC111:BD113 AC114:AG123 AH114:BD143 AC124:AF129 AG124:AG135 AE130:AF135 AC130:AD137 AE136:AG136 AE137:AF137 AG137:AG139 AC138:AF139 AC140:AG143 L147:O147 T147:AB147 AH171:BD172 L173:O174 T173:AB174 AH173:AT174 AW173:BD174 L235:O236 T235:AB236 L252:AB253 N254:AB352 I49:AB51 A5:AF6 AG5:BE16 BE17:BE64 AG18:AG42 AH20:BD34 A23:AF25 A52:AB52 AH52:BD64 A53:F56 A57:AB64 AC61:AG110 A65:J66 A67:AB72 AH67:BD89 A73:F76 A77:AB88 A89:I91 A92:F116 I92:AB116 A117:AB118 A119:F145 I119:AB145 AC144:BD170 A146:AB146 A147:I147 A148:F153 I148:AB153 A154:AB155 A156:F170 I156:AB170 A171:AB171 AC171:AG358 A172:I174 A175:AB233 AH175:BD358 A234:I236 A237:AB251 A252:I253 A254:M260 A261:F278 A279:M352 A353:AB355 A356:F365 AC359:BD365 A366:BD366 A367:F367 A368:BD374">
    <cfRule type="cellIs" dxfId="8" priority="55" stopIfTrue="1" operator="equal">
      <formula>"Yes"</formula>
    </cfRule>
  </conditionalFormatting>
  <conditionalFormatting sqref="P26:AF42 A7:F22 P43:AH43 P7:AF16 P18:AF22 AH35:AH42 P44:AF47 AH44:AH51 AG44:AG60 AC48:AF60 L65:O66 T65:AB66 AH65:AT66 AW65:BE66 L90:O91 T90:AB91 AH90:AT91 AW90:BD91 AH92:BD110 AC111:BD113 AC114:AG123 AH114:BD143 AC124:AF129 AG124:AG135 AE130:AF135 AC130:AD137 AE136:AG136 AE137:AF137 AG137:AG139 AC138:AF139 AC140:AG143 L147:O147 T147:AB147 AH171:BD172 L173:O174 T173:AB174 AH173:AT174 AW173:BD174 L235:O236 T235:AB236 L252:AB253 N254:AB352">
    <cfRule type="cellIs" dxfId="7" priority="54" stopIfTrue="1" operator="equal">
      <formula>"No"</formula>
    </cfRule>
  </conditionalFormatting>
  <conditionalFormatting sqref="P17:BD17 I26:O48 A26:F51 AI35:BD51">
    <cfRule type="cellIs" dxfId="6" priority="41" stopIfTrue="1" operator="equal">
      <formula>"Yes"</formula>
    </cfRule>
  </conditionalFormatting>
  <conditionalFormatting sqref="AC30:AF30">
    <cfRule type="cellIs" dxfId="5" priority="45" stopIfTrue="1" operator="equal">
      <formula>"Yes"</formula>
    </cfRule>
  </conditionalFormatting>
  <conditionalFormatting sqref="AH18:BE19">
    <cfRule type="cellIs" dxfId="4" priority="44" stopIfTrue="1" operator="equal">
      <formula>"Yes"</formula>
    </cfRule>
  </conditionalFormatting>
  <conditionalFormatting sqref="AJ43:BD43">
    <cfRule type="cellIs" dxfId="3" priority="38" stopIfTrue="1" operator="equal">
      <formula>"-"</formula>
    </cfRule>
  </conditionalFormatting>
  <conditionalFormatting sqref="BE20:BE22">
    <cfRule type="cellIs" dxfId="2" priority="11" operator="equal">
      <formula>"yes"</formula>
    </cfRule>
    <cfRule type="cellIs" dxfId="0" priority="12" operator="equal">
      <formula>"no"</formula>
    </cfRule>
  </conditionalFormatting>
  <dataValidations count="275">
    <dataValidation allowBlank="1" showInputMessage="1" showErrorMessage="1" promptTitle="localFinancialStatements type" prompt="- LocalFinancialsES (139 items)" sqref="AA352" xr:uid="{EA1021E6-9E7F-4322-9423-73EE73C8F0B5}"/>
    <dataValidation allowBlank="1" showInputMessage="1" showErrorMessage="1" promptTitle="localFinancialStatements type" prompt="- LocalFinancialsCSPT (155 items)" sqref="AC352" xr:uid="{7A10FDEB-D91F-4DE8-96E7-D18B563FA237}"/>
    <dataValidation allowBlank="1" showInputMessage="1" showErrorMessage="1" promptTitle="other elements" prompt="postalCode" sqref="L183 L194 L219" xr:uid="{7E8C901B-FC92-4063-8D85-453AFCA80925}"/>
    <dataValidation allowBlank="1" showInputMessage="1" showErrorMessage="1" promptTitle="South Georgia &amp; the Sandwich Isl" prompt="Note: no data currently exists" sqref="BE2:BE4" xr:uid="{D02C945F-BE1B-4363-8424-D2E7FFA2A44E}"/>
    <dataValidation allowBlank="1" showInputMessage="1" showErrorMessage="1" promptTitle="provider status" prompt="local high level status" sqref="C41:BE41 A41" xr:uid="{2413BC4C-1EF4-444E-8D4E-3A38BD6ED022}"/>
    <dataValidation allowBlank="1" showInputMessage="1" showErrorMessage="1" promptTitle="status description" prompt="local status detailed description" sqref="C44:BE44 A44" xr:uid="{CEE7F376-0407-4A8C-A342-DF768A19E5AB}"/>
    <dataValidation allowBlank="1" showInputMessage="1" showErrorMessage="1" promptTitle="directorType" prompt="- Company_x000a_- Person_x000a_- Other" sqref="BA108" xr:uid="{A842358D-0EF4-4068-AF0C-B616A255AF97}"/>
    <dataValidation allowBlank="1" showInputMessage="1" showErrorMessage="1" promptTitle="classifications" prompt="secondary array: Nace Rev2_x000a_tertiary array: NAICS (2017)" sqref="AL56" xr:uid="{E05503CC-C829-4A9F-A90E-975467D97CB5}"/>
    <dataValidation allowBlank="1" showInputMessage="1" showErrorMessage="1" promptTitle="ownershipType includes" prompt="- 'Intermediately Owned'_x000a_- 'Jointly Owned'_x000a_- 'Ultimately Owned'_x000a_- 'Wholly Owned'" sqref="J39" xr:uid="{D503744A-C6BD-4BE1-8254-5D749A10D087}"/>
    <dataValidation allowBlank="1" showInputMessage="1" showErrorMessage="1" promptTitle="officeType includes" prompt="- 'HeadOffice'_x000a_- 'Branch'_x000a_" sqref="F38" xr:uid="{C93DD792-3652-4CBB-9AF2-F9BC50736882}"/>
    <dataValidation allowBlank="1" showInputMessage="1" showErrorMessage="1" promptTitle="positionName" prompt="multiple positions can occur (array)." sqref="F112" xr:uid="{3EE303BD-FE2E-4253-A9CB-ABD95399D533}"/>
    <dataValidation allowBlank="1" showInputMessage="1" showErrorMessage="1" promptTitle="positionName" prompt="May include non board positions" sqref="AF112:AG112 AF141:AG141" xr:uid="{AB9037F6-B400-4DCB-BB04-86FF7A679FA1}"/>
    <dataValidation allowBlank="1" showInputMessage="1" showErrorMessage="1" promptTitle="shareholders" prompt="Only available via fresh investigation." sqref="AG156 AG159 AG162" xr:uid="{E401E734-55E8-45FC-A3C9-0161E210A2D3}"/>
    <dataValidation allowBlank="1" showInputMessage="1" showErrorMessage="1" promptTitle="additionalData" prompt="- gender_x000a_- nationality_x000a_- language" sqref="AH170" xr:uid="{2624D7BF-8510-42E2-A56E-CD78EC8D0235}"/>
    <dataValidation allowBlank="1" showInputMessage="1" showErrorMessage="1" promptTitle="shareholderType" prompt="- Person_x000a_- Other" sqref="AH158:AI158" xr:uid="{664C4F54-32BE-4D1C-9C3F-97ECB734C295}"/>
    <dataValidation allowBlank="1" showInputMessage="1" showErrorMessage="1" promptTitle="yearEndDate default date" prompt="set to YYYY-01-01" sqref="AA254" xr:uid="{9F61B00D-5771-4196-A7D3-E6EA8B8F339E}"/>
    <dataValidation allowBlank="1" showInputMessage="1" showErrorMessage="1" promptTitle="isActive [boolean]" prompt="Economically active indicator" sqref="A17 A43 AJ43:BE43 C17:BE17 C43:AH43" xr:uid="{C61CB985-6FAF-44B4-9872-C26BA8F05C15}"/>
    <dataValidation allowBlank="1" showInputMessage="1" showErrorMessage="1" promptTitle="companyRegistrationNumber" prompt="prefixes:_x000a_- Companies (C)_x000a_- Partnerships (P)_x000a_- Business Names (B)_x000a_- Overseas Cmopany (O)" sqref="U10 U28" xr:uid="{B1F48A7A-4857-4818-96E7-B7DCA3F6D41C}"/>
    <dataValidation allowBlank="1" showInputMessage="1" showErrorMessage="1" promptTitle="currentDirectrors.additionalData" prompt="- presentAppointments" sqref="G116" xr:uid="{01E4A987-E7D1-4CDD-8DDE-83EAAEB47AFE}"/>
    <dataValidation allowBlank="1" showInputMessage="1" showErrorMessage="1" promptTitle="additionaData -----" prompt="- presentAppointments_x000a_- disqualified_x000a_- disqualifiedException" sqref="R116" xr:uid="{4F1998F0-0104-413B-95BC-29F779A2CE01}"/>
    <dataValidation allowBlank="1" showInputMessage="1" showErrorMessage="1" promptTitle="LegalForm" prompt="- Sole Trader_x000a_- Partnership_x000a_- Partner" sqref="S37:S38" xr:uid="{E554BC7C-7101-41D1-BA52-24C425BE0375}"/>
    <dataValidation allowBlank="1" showInputMessage="1" showErrorMessage="1" promptTitle="yearEndDate default date" prompt="set to YYYY-01-01 when incomplete." sqref="AM254 T254" xr:uid="{17A1FA51-27D6-4E53-B20F-20C7E3FAFE6B}"/>
    <dataValidation allowBlank="1" showInputMessage="1" showErrorMessage="1" promptTitle="local financial statements type" prompt="- LocalFinancialsSynthesizedCSFR_x000a_- LocalFinancialsSimpleFlatCSFR_x000a_- LocalFinancialsFullFlatCSFR _x000a_- LocalFinancialsBankCSFR_x000a_- LocalFinancialsInsuranceCSFR_x000a__x000a_deprecated formats:_x000a_- LocalFinancialsFullCSFR_x000a_- LocalFinancialsSimpleCSFR" sqref="F352" xr:uid="{845C38AD-DA05-4644-B325-A2FBC4104800}"/>
    <dataValidation allowBlank="1" showInputMessage="1" showErrorMessage="1" promptTitle="ultimate beneficial owners" prompt="Note: this is not available by default, paid for service." sqref="F359" xr:uid="{55A67B38-6A27-402D-A618-A4E512BA9D63}"/>
    <dataValidation allowBlank="1" showInputMessage="1" showErrorMessage="1" promptTitle="previousDirectors.additionalData" prompt="- typeDescription_x000a_- nameOfRepresentative" sqref="F144" xr:uid="{713E2866-4AA1-4131-A731-E74EFC95B325}"/>
    <dataValidation allowBlank="1" showInputMessage="1" showErrorMessage="1" promptTitle="currentDirectors.additionalData" prompt="- safeNumber_x000a_- shareholderTypeDescription_x000a_- numberOfCompaniesHeld_x000a_- numberOfParticipations_x000a_- shareholderID_x000a_" sqref="F170" xr:uid="{DCB7DF7F-B8C6-400D-BF9F-39406A0E29BC}"/>
    <dataValidation allowBlank="1" showInputMessage="1" showErrorMessage="1" promptTitle="shareholderType" prompt="- Person_x000a_- Comapany_x000a_- Other_x000a_" sqref="F158" xr:uid="{7CE8F61F-B78C-4959-ADD4-86C41CB8C654}"/>
    <dataValidation allowBlank="1" showInputMessage="1" showErrorMessage="1" promptTitle="directorType" prompt="- &quot;Person&quot;_x000a_- &quot;Company&quot;_x000a_- &quot;Other&quot;" sqref="F136" xr:uid="{CF4FD8C7-B5C5-4A8F-A677-F3867601196C}"/>
    <dataValidation allowBlank="1" showInputMessage="1" showErrorMessage="1" promptTitle="gender" prompt="- Male_x000a_- Female_x000a_- Unknown" sqref="F132" xr:uid="{BB2B8AD7-4019-47C4-9CC2-364BC0054B54}"/>
    <dataValidation allowBlank="1" showInputMessage="1" showErrorMessage="1" promptTitle="currentDirectors.additionalData" prompt="- typeDescription_x000a_- isMainDirector_x000a_- isExecutiveDirector_x000a_- nameOfRepresentative" sqref="F116" xr:uid="{3741976C-6CFD-48DE-8601-4E6E70C7D797}"/>
    <dataValidation allowBlank="1" showInputMessage="1" showErrorMessage="1" promptTitle="directorType" prompt="- Person_x000a_- Company_x000a_- Other" sqref="F108" xr:uid="{DFD0CE39-F5C3-4C1E-8667-4F7D240CE4A6}"/>
    <dataValidation allowBlank="1" showInputMessage="1" showErrorMessage="1" promptTitle="financial statements" prompt="Note: the following Legal Form indicates exemption from filing accounts: _x000a_- EXEMPT PRIVATE COMPANY LIMITED BY SHARES" sqref="AQ254:AQ352" xr:uid="{C8813BCC-2B20-43F4-A1F3-ECCAB99FBBAE}"/>
    <dataValidation allowBlank="1" showInputMessage="1" showErrorMessage="1" promptTitle="consolidated accounts" prompt="both can exist in connect for the same year" sqref="F257" xr:uid="{7C1D0C59-0A49-4BEB-B79E-C666B898E6D8}"/>
    <dataValidation allowBlank="1" showInputMessage="1" showErrorMessage="1" promptTitle="consolidatedAccounts" prompt="- false in GGS _x000a_- true/false in connect (both can exist for the same year)_x000a_" sqref="I257 L257" xr:uid="{E947AE69-20D0-4A72-9D9E-E3B9A7EE7112}"/>
    <dataValidation allowBlank="1" showInputMessage="1" showErrorMessage="1" promptTitle="scoreExclusion" prompt="Lookup available on request" sqref="BA358" xr:uid="{549C285B-10F5-4440-B170-73256D29120C}"/>
    <dataValidation allowBlank="1" showInputMessage="1" showErrorMessage="1" promptTitle="scoreExclusion" prompt="lookup available on request._x000a__x000a_insolvencyIndicator boolean also exists._x000a_" sqref="T358 AA358 AF358:AG358" xr:uid="{AF08EB93-BE25-457F-BB21-F69065E1A4B0}"/>
    <dataValidation allowBlank="1" showInputMessage="1" showErrorMessage="1" promptTitle="negativeRating" prompt="lookup available on request" sqref="C358:E358 AK358 R358:S358 G358:P358" xr:uid="{042C2A2A-0131-49CC-B098-6A6E915898CE}"/>
    <dataValidation allowBlank="1" showInputMessage="1" showErrorMessage="1" promptTitle="emailAddrresses" prompt="multiples can occur" sqref="BB85" xr:uid="{FA7E5186-953D-442A-B277-2B2B71A1B473}"/>
    <dataValidation allowBlank="1" showInputMessage="1" showErrorMessage="1" promptTitle="emailAddresses" prompt="multiples can occur" sqref="AZ85 M85:N85" xr:uid="{CAB36B80-3A9F-4DA2-867F-0DF4B52C63D9}"/>
    <dataValidation allowBlank="1" showInputMessage="1" showErrorMessage="1" promptTitle="nationality" prompt="placeOfBirth string is available" sqref="F106" xr:uid="{FE4F9FAB-4F69-4F2F-9238-850A02BEA92E}"/>
    <dataValidation allowBlank="1" showInputMessage="1" showErrorMessage="1" promptTitle="companyHistory" prompt="see registrationChanges_x000a_- dateofChange_x000a_- changeDescription_x000a_- detailsBeforeChange_x000a_- detailsAfterChange" sqref="AL363" xr:uid="{1DE65C09-FD90-48C8-830D-8482EA2C8F3B}"/>
    <dataValidation allowBlank="1" showInputMessage="1" showErrorMessage="1" promptTitle="branches" prompt="see branchOffices" sqref="AL361" xr:uid="{F5A210D4-88B4-4B09-8105-993FEF72023F}"/>
    <dataValidation allowBlank="1" showInputMessage="1" showErrorMessage="1" promptTitle="authorised signatories" prompt="see Directors &quot;authority&quot;" sqref="D360" xr:uid="{0B57F0F8-339E-4ACE-8A2A-02F8430A0894}"/>
    <dataValidation allowBlank="1" showInputMessage="1" showErrorMessage="1" promptTitle="no Ultimate Beneficial Owners" prompt="minorityShareholders_x000a_minorityInterests" sqref="C359" xr:uid="{6743F0FD-871C-4763-91D1-D3EDDE9F5092}"/>
    <dataValidation allowBlank="1" showInputMessage="1" showErrorMessage="1" promptTitle="Authorised Signatories" prompt="see authorizedSignatories" sqref="G360" xr:uid="{4FEAC68B-1539-4D9D-ACC3-A37558CC9184}"/>
    <dataValidation allowBlank="1" showInputMessage="1" showErrorMessage="1" promptTitle="companyHistory" prompt="see latestEvents" sqref="H363" xr:uid="{47C694B0-45AC-4D21-B425-0FF847B87330}"/>
    <dataValidation allowBlank="1" showInputMessage="1" showErrorMessage="1" promptTitle="Ultimate Beneficial Owners" prompt="see beneficialOwners" sqref="L359" xr:uid="{85B6D4D7-8CA4-42E7-97E8-0B5A6D67C128}"/>
    <dataValidation allowBlank="1" showInputMessage="1" showErrorMessage="1" promptTitle="Ultimate Beneficial Owners" prompt="see beneficialOwnerships_x000a_also minorityShareholders" sqref="G359" xr:uid="{15F6E4B9-9333-4709-A3A2-D79D22D4A99A}"/>
    <dataValidation allowBlank="1" showInputMessage="1" showErrorMessage="1" promptTitle="directorType" prompt="- Person_x000a_- Other" sqref="AK108" xr:uid="{5BD63CA8-4A12-410E-9719-4564B23E1406}"/>
    <dataValidation allowBlank="1" showInputMessage="1" showErrorMessage="1" promptTitle="directorType" prompt="- Person_x000a_- Company" sqref="D108" xr:uid="{EA92FB1C-758C-4EF0-A1AA-C8AADBF234B0}"/>
    <dataValidation allowBlank="1" showInputMessage="1" showErrorMessage="1" promptTitle="Ultimate Beneficial Owners" prompt="see personsWithSignificantControl" sqref="R359" xr:uid="{A3EE45DB-6A3A-4153-98D4-5ABAF25D5A85}"/>
    <dataValidation allowBlank="1" showInputMessage="1" showErrorMessage="1" promptTitle="companyType=1" prompt="Registered Companies" sqref="J3" xr:uid="{E0EE7667-97F1-4C7D-A939-24D8D4E072ED}"/>
    <dataValidation allowBlank="1" showInputMessage="1" showErrorMessage="1" promptTitle="companyType=0" prompt="ROI Registered Business Names" sqref="K3" xr:uid="{65BF600D-6A90-42AE-8317-E6DB5168ECE6}"/>
    <dataValidation allowBlank="1" showInputMessage="1" showErrorMessage="1" promptTitle="companyType=1" prompt="Registered Sole Proprietors" sqref="O3 O353:O355 O23:O25 O52 O57 O60 O185:O186 O197:O198 O209:O210 O240:O241 O247:O248 O251:O253 N92:N116 O168:O174 O84:O118 O64:O66 O146:O166 O221:O236" xr:uid="{BD712DAA-AA45-4043-9FCA-F150E4B32FC4}"/>
    <dataValidation allowBlank="1" showInputMessage="1" showErrorMessage="1" promptTitle="companyType=0" prompt="Registered Companies" sqref="M3:N3" xr:uid="{2248EEF1-271A-4CA0-A359-12BD9AD6B14F}"/>
    <dataValidation allowBlank="1" showInputMessage="1" showErrorMessage="1" promptTitle="negativeRating / scoreExclusion" prompt="scoreExclusion lookup_x000a_(available on request)._x000a_" sqref="AC358" xr:uid="{E5120295-D4A9-4314-B4AF-383EBAAF603D}"/>
    <dataValidation allowBlank="1" showInputMessage="1" showErrorMessage="1" promptTitle="negativeRating / scoreExclusion" prompt="negativeRating lookup _x000a_(available on request)." sqref="AY358" xr:uid="{1D907964-9A6F-4BA4-80E7-4C9810C0CB5C}"/>
    <dataValidation allowBlank="1" showInputMessage="1" showErrorMessage="1" promptTitle="companyRegistrationNumber" prompt="18 digit alpha-numeric_x000a_national business registration number (Unified Social Credit Code)" sqref="AL28 AL10" xr:uid="{89157D9B-DFDC-43DC-8608-DB00F3D4E2B2}"/>
    <dataValidation allowBlank="1" showInputMessage="1" showErrorMessage="1" promptTitle="LegalForm" prompt="Not available" sqref="S36" xr:uid="{F3492920-0AC0-468B-ACA3-35DB48F2536A}"/>
    <dataValidation allowBlank="1" showInputMessage="1" showErrorMessage="1" promptTitle="legal forms" prompt="Note: Sole Traders and Partnerships are withheld due to data protection laws." sqref="AD35:AD38" xr:uid="{FE0A671E-52DE-4A6C-9ADB-3266F3DE853D}"/>
    <dataValidation allowBlank="1" showInputMessage="1" showErrorMessage="1" promptTitle="common code" prompt="- Sole Trader_x000a_- Other" sqref="M37:O38 S35:T35 T37:T38 K35:O35 AO35 AO37:AO38 AB37:AB38 D37 AB35 K37:K38 AQ35 AQ37:AQ38 D35 H37:H38 H35" xr:uid="{27BA6206-E68D-4580-8641-2898EB3978B3}"/>
    <dataValidation allowBlank="1" showInputMessage="1" showErrorMessage="1" promptTitle="companyNumber" prompt="Safenumber" sqref="A9" xr:uid="{AADBA26E-929E-4578-970C-811C841EA9C7}"/>
    <dataValidation allowBlank="1" showInputMessage="1" showErrorMessage="1" promptTitle="local financial statements type" prompt="- LocalFinancialsCSUK (bulk: AC01)_x000a_- LocalFinancialsGAAP (bulk: AC02)_x000a_- LocalFinancialsIFRS  (bulk: AC03)_x000a__x000a_not currently available:_x000a_LocalFinancialsBank (bulk: AC04)_x000a_LocalFinancialsInsurance (bulk: AC05)" sqref="R352" xr:uid="{8D92FA24-38D8-4A9E-8C62-92B87EB59BFE}"/>
    <dataValidation allowBlank="1" showInputMessage="1" showErrorMessage="1" promptTitle="vatRegistrationNumber" prompt="ABN number" sqref="AU30:AV30" xr:uid="{5A31A984-EBA7-472E-871E-36906B62C3F1}"/>
    <dataValidation allowBlank="1" showInputMessage="1" showErrorMessage="1" promptTitle="companyRegistrationNumber" prompt="ACN number" sqref="AU10 AU28" xr:uid="{0FEDD867-3955-4750-817C-9D585F4ABEE2}"/>
    <dataValidation allowBlank="1" showInputMessage="1" showErrorMessage="1" promptTitle="classification" prompt="ANZSIC 2006" sqref="AU48 AU14" xr:uid="{DE6D58C4-47B5-482F-9774-5D9AC6780E36}"/>
    <dataValidation allowBlank="1" showInputMessage="1" showErrorMessage="1" promptTitle="simple value" prompt="Full address or_x000a_&quot;[NO ADDRESS]&quot;" sqref="AF101:AG101" xr:uid="{07A8F2EF-596D-496C-AA9E-E3DCC257B3C7}"/>
    <dataValidation allowBlank="1" showInputMessage="1" showErrorMessage="1" promptTitle="bankers.address" prompt="postalCode + city only" sqref="T243:T244" xr:uid="{B466ED4F-4BDE-498A-ADA3-55592AC07B7D}"/>
    <dataValidation allowBlank="1" showInputMessage="1" showErrorMessage="1" promptTitle="dateOfBirth" prompt="YYYY only_x000a_i.e. YYYY-01-01" sqref="AE110" xr:uid="{1C34F2F5-7DE6-4734-A68D-C12C30EF1547}"/>
    <dataValidation allowBlank="1" showInputMessage="1" showErrorMessage="1" promptTitle="companyNumber" prompt="Safe Number_x000a_9 or 10 digit_x000a_alphanumeric_x000a_US00000000_x000a_US000000000" sqref="AY9" xr:uid="{D72EB111-89DB-42FB-A8ED-87C3702A6B98}"/>
    <dataValidation allowBlank="1" showInputMessage="1" showErrorMessage="1" promptTitle="consolidatedAccounts" prompt="- always &quot;false&quot; (individual accounts only)" sqref="T257 AB257" xr:uid="{779870D9-6088-4461-AFF5-AD14E9D3DAE9}"/>
    <dataValidation allowBlank="1" showInputMessage="1" showErrorMessage="1" promptTitle="shareholderType" prompt="- Company_x000a_- Other" sqref="T158" xr:uid="{785DB941-B612-4694-B378-B5E81D566D80}"/>
    <dataValidation allowBlank="1" showInputMessage="1" showErrorMessage="1" promptTitle="companyType =1" prompt="Company Sole Proprietors" sqref="O5:O6" xr:uid="{B28F9F5D-6CE0-42C9-A8CA-6DE6D5E4FFC6}"/>
    <dataValidation allowBlank="1" showInputMessage="1" showErrorMessage="1" promptTitle="additionalInformation" prompt="miscellaneous_x000a_tradeSuppliers_x000a_registers_x000a_audits (key financial elements)_x000a_premises_x000a_additionalFinancials" sqref="AH356" xr:uid="{7AB2101A-A3AD-4F34-8F0E-572FC26286F3}"/>
    <dataValidation allowBlank="1" showInputMessage="1" showErrorMessage="1" promptTitle="additionalInformation" prompt="misc_x000a_turnoverHistory_x000a_gazetteLandChargeRegisters_x000a_gazetteRegisteredDeeds_x000a_formerShareholders_x000a_mergers_x000a_importTrade_x000a_exportTrade" sqref="T356 T367 AO367 AU367 BA367" xr:uid="{E15D94B6-BA1A-4002-A3F6-CD6DECCBC605}"/>
    <dataValidation allowBlank="1" showInputMessage="1" showErrorMessage="1" promptTitle="vatRegistrationNumber" prompt="Note: CVR and VAT are the same. But do not know which are registered for VAT." sqref="L30" xr:uid="{20C98BE4-CB8D-43A4-A5A2-F14D8B97B756}"/>
    <dataValidation allowBlank="1" showInputMessage="1" showErrorMessage="1" promptTitle="CompanyRegistrationNumber" prompt="CVR number_x000a_8 digit numeric" sqref="L10" xr:uid="{73722001-AF17-4F6F-B8A3-EF107607DAD8}"/>
    <dataValidation allowBlank="1" showInputMessage="1" showErrorMessage="1" promptTitle="principalActivity" prompt="only exists in DE language reports" sqref="T47" xr:uid="{B1C490FA-DEC9-4B9E-A0D4-B5AF91E5E7F0}"/>
    <dataValidation allowBlank="1" showInputMessage="1" showErrorMessage="1" promptTitle=".currentDirectors.additionalData" prompt="- companyRegistrationNumber" sqref="T170" xr:uid="{E9287A8B-45C6-4CAA-9D18-DB4234187805}"/>
    <dataValidation allowBlank="1" showInputMessage="1" showErrorMessage="1" promptTitle="positions" prompt="Multiple positions can occur" sqref="T112:T113" xr:uid="{3A1C7995-3F8A-4C85-92C5-9EFDD4E120EF}"/>
    <dataValidation allowBlank="1" showInputMessage="1" showErrorMessage="1" promptTitle="local financial statements type" prompt="- LocalFinancialsCSBE_x000a_- LocalFinancialsCSBEFull (220 elements)" sqref="C352" xr:uid="{576BC34D-89D0-44A9-8250-94985E1D0E12}"/>
    <dataValidation allowBlank="1" showInputMessage="1" showErrorMessage="1" promptTitle="classification" prompt="NACEBEL 2008" sqref="C13" xr:uid="{656448D1-A815-4CC9-9467-5B486DC6725B}"/>
    <dataValidation allowBlank="1" showInputMessage="1" showErrorMessage="1" promptTitle="shareholder id" prompt="a numeric ID used to link with DE Shareholder Report." sqref="G157" xr:uid="{970D73AA-41E4-430C-BB31-F3370AF2F009}"/>
    <dataValidation allowBlank="1" showInputMessage="1" showErrorMessage="1" promptTitle="shareholder address" prompt="exists on companies only" sqref="G159" xr:uid="{6D02AA24-F7E4-431D-A261-3E634C505373}"/>
    <dataValidation allowBlank="1" showInputMessage="1" showErrorMessage="1" promptTitle="currentDirectors.additionalData" prompt="- companyId_x000a_-safeNumber_x000a_- shareholderTypeDescription" sqref="G170" xr:uid="{5E14F7FF-3812-4B1B-863E-20AB53759411}"/>
    <dataValidation allowBlank="1" showInputMessage="1" showErrorMessage="1" promptTitle="classification" prompt="TOL 2008_x000a__x000a_The first 4 digits of Toimialaluokitus 2008 matches NACE Rév. 2 2007" sqref="V13:V14 V11 V45 V47:V48 V53" xr:uid="{0D6C6FE9-DA03-4514-BFBD-B962448CA52A}"/>
    <dataValidation allowBlank="1" showInputMessage="1" showErrorMessage="1" promptTitle="classification" prompt="SIC or SCIAN" sqref="BD14" xr:uid="{D7CE1335-DD1C-489F-8461-F88604A81AEB}"/>
    <dataValidation allowBlank="1" showInputMessage="1" showErrorMessage="1" promptTitle="simple value" prompt="City + Zip" sqref="Y101:Z102 Y159:Z159" xr:uid="{8AE8A722-6580-41AD-8625-8A51A04C6CFE}"/>
    <dataValidation allowBlank="1" showInputMessage="1" showErrorMessage="1" promptTitle="secondary array" prompt="SCIAN is a derivative of NAICS." sqref="BD56:BE56" xr:uid="{91893CEA-721B-424D-9FE8-8E4DB25EE098}"/>
    <dataValidation allowBlank="1" showInputMessage="1" showErrorMessage="1" promptTitle="ownershipType" prompt="- company_x000a_- business" sqref="BD39:BE39" xr:uid="{5BD813DB-36DD-457E-A811-00BBC6AC148A}"/>
    <dataValidation allowBlank="1" showInputMessage="1" showErrorMessage="1" promptTitle="companyRegistrationNumber" prompt="RFC number_x000a_12 digit alpha numeric = company_x000a_13 digit alphanumeric = business_x000a__x000a_RFC (Registro Federal de Contribuyentes) is issued by the Mexican Tax Administration Service (Servicio de Administración Tributaria)." sqref="BD10:BE10 BD28" xr:uid="{5594DB58-CFBF-4EDB-A107-BCD9867FEEB4}"/>
    <dataValidation allowBlank="1" showInputMessage="1" showErrorMessage="1" promptTitle="classification" prompt="ÖNACE 2008 - Statistik Austria_x000a__x000a_Based on NACE Rév. 2 2007 (EU Nomenclature statistique des activités économiques dans la Communauté européenne)" sqref="T11 T13:T14 T53:T55" xr:uid="{846E48E5-B97C-417B-8314-5508A20D181F}"/>
    <dataValidation allowBlank="1" showInputMessage="1" showErrorMessage="1" promptTitle="operationsStartDate" prompt="Constitution Date" sqref="AC33" xr:uid="{C63C15CB-348B-42BB-9FC7-D031DA837FEC}"/>
    <dataValidation allowBlank="1" showInputMessage="1" showErrorMessage="1" promptTitle="vatRegistrationNumber" prompt="NIF (Número de Identificação Fiscal or Número de Contribuinte) _x000a_tax identification number" sqref="AC30" xr:uid="{C8D5180F-EA29-4471-A1B1-82621AAE64BB}"/>
    <dataValidation allowBlank="1" showInputMessage="1" showErrorMessage="1" promptTitle="companyRegistrationNumber" prompt="NIF (Número de Identificação Fiscal or Número de Contribuinte) _x000a_tax identification number" sqref="AC10 AC28" xr:uid="{E6CDFF6E-0E6D-466A-9269-9288AD0B900F}"/>
    <dataValidation allowBlank="1" showInputMessage="1" showErrorMessage="1" promptTitle="type" prompt="*defaults as:_x000a_&quot;NotSet&quot;" sqref="AC202 AC214" xr:uid="{AEF1D039-88DB-477B-BD86-54B71BCA8F2D}"/>
    <dataValidation allowBlank="1" showInputMessage="1" showErrorMessage="1" promptTitle="classification" prompt="CAE Rev3 _x000a__x000a_(Classification of Economical Activities – Revision 3)" sqref="AC13:AC14 AC11 AC45 AC47:AC48 AC54:AC55" xr:uid="{64053034-2DEE-40C6-85D7-02E9EE4BD49C}"/>
    <dataValidation allowBlank="1" showInputMessage="1" showErrorMessage="1" promptTitle="companyRegistrationNumber" prompt="7 digit numeric (registry ID)" sqref="AX10" xr:uid="{6DE3AD62-4C55-40CA-9E2A-4206270D1611}"/>
    <dataValidation allowBlank="1" showInputMessage="1" showErrorMessage="1" promptTitle="companyRegistrationNumber" prompt="Company Number_x000a_up to 7 digits_x000a_no proceeding zeros_x000a_(not NZBN number)" sqref="AW10" xr:uid="{A22D874D-AC04-4BCC-A9AD-42765D1DD89C}"/>
    <dataValidation allowBlank="1" showInputMessage="1" showErrorMessage="1" promptTitle="companyRegistrationNumber" prompt="21 digit alphanumeric" sqref="AS10" xr:uid="{75136158-BF89-40A1-B18C-362A40F8B73D}"/>
    <dataValidation allowBlank="1" showInputMessage="1" showErrorMessage="1" promptTitle="companyRegistrationNumber" prompt="12 digit numeric" sqref="AK10" xr:uid="{6D50035C-A46D-4CD2-B24F-445133F30162}"/>
    <dataValidation allowBlank="1" showInputMessage="1" showErrorMessage="1" promptTitle="other officials" prompt="for the Business Owners see directors" sqref="K362" xr:uid="{2372E289-C255-4123-B287-A8B0AABF8618}"/>
    <dataValidation allowBlank="1" showInputMessage="1" showErrorMessage="1" promptTitle="miscellaneous" prompt="- eircode" sqref="J357:K357" xr:uid="{90A56C4C-9201-45DA-9D8D-DBCECB3C752C}"/>
    <dataValidation allowBlank="1" showInputMessage="1" showErrorMessage="1" promptTitle="companyRegistrationNumber" prompt="reg number 10 digits" sqref="P10" xr:uid="{88644839-8A12-44DC-92E2-C2DE972A7C67}"/>
    <dataValidation allowBlank="1" showInputMessage="1" showErrorMessage="1" promptTitle="companyRegistrationNumber" prompt="based on VAT number_x000a_9 digit numeric_x000a_&quot;000000000&quot;" sqref="C10" xr:uid="{DDD06F31-C896-4CE1-AFD0-D3C8A6BA757C}"/>
    <dataValidation allowBlank="1" showInputMessage="1" showErrorMessage="1" promptTitle="companyRegistrationNumber" prompt="Charter number_x000a_7 digits" sqref="AY10" xr:uid="{790B9487-BB49-42CF-9084-46EF11745CA1}"/>
    <dataValidation allowBlank="1" showInputMessage="1" showErrorMessage="1" promptTitle="companyRegistrationNumber" prompt="HRB number_x000a_&quot;HRB&quot; + 6 digits +1 character_x000a_e.g. &quot;HRB 000000 B&quot;" sqref="G10" xr:uid="{F67C6FED-1577-4D20-BD37-2BE4392AC845}"/>
    <dataValidation allowBlank="1" showInputMessage="1" showErrorMessage="1" promptTitle="companyRegistrationNumber" prompt="CRO Registered Business Number_x000a_up to 6 digit numeric (no prefix_x000a_and no preceeding zeros)" sqref="K10" xr:uid="{51A8548B-2566-4172-BCDF-BF12B6E0F191}"/>
    <dataValidation allowBlank="1" showInputMessage="1" showErrorMessage="1" promptTitle="simple value" prompt="country only" sqref="AO218 AO206 AO194 AO182" xr:uid="{78C1FB5C-0FA9-4C50-A06D-C15CC0413838}"/>
    <dataValidation allowBlank="1" showInputMessage="1" showErrorMessage="1" promptTitle="director type" prompt="defaults as &quot;Other&quot;" sqref="AO108 AC108 Y108:AA108" xr:uid="{94D6EEEE-F639-4764-9E48-A9DB73EEFCC8}"/>
    <dataValidation allowBlank="1" showInputMessage="1" showErrorMessage="1" promptTitle="nationality" prompt="example &quot;german&quot;" sqref="U106" xr:uid="{8A5722C3-323F-4D4A-9E93-F654D47DF252}"/>
    <dataValidation allowBlank="1" showInputMessage="1" showErrorMessage="1" promptTitle="provider status" prompt="local status code" sqref="AJ42:BE42 A16 C42:AH42 C16:BE16 A42" xr:uid="{7EACB871-602A-45BD-AAA3-F51954F151BC}"/>
    <dataValidation allowBlank="1" showInputMessage="1" showErrorMessage="1" promptTitle="classification" prompt="NACELUX (National standard based on European NACE standard)" sqref="E53 E14" xr:uid="{3BAE041C-5B77-4503-9407-3632CCD91725}"/>
    <dataValidation allowBlank="1" showInputMessage="1" showErrorMessage="1" promptTitle="classification" prompt="CAE Rev3 (Classification of Economical Activities – Revision 3)_x000a_harmonized with the NACE – Rev2 (Nomenclature Statistics of Economic Activities in the European Community)" sqref="AC53" xr:uid="{6BF15F67-1D04-4EB4-B331-A7D38E059DB3}"/>
    <dataValidation allowBlank="1" showInputMessage="1" showErrorMessage="1" promptTitle="CSIC" prompt="China's Industry Code applied is the 2017 version of the National Industry Classification issued by the China National Bureau of Statistics." sqref="AL53 AL14" xr:uid="{C054E9F7-FFB6-4C95-9FD0-0FA04359C3BD}"/>
    <dataValidation allowBlank="1" showInputMessage="1" showErrorMessage="1" promptTitle="date of birth" prompt="YYYY-MM-01 _x000a_i.e. DD is witheld" sqref="J110 R110" xr:uid="{925C1EE9-DB9B-4FD9-A267-E56927274F31}"/>
    <dataValidation allowBlank="1" showInputMessage="1" showErrorMessage="1" promptTitle="activities" prompt="multiple activity codes can exist" sqref="U54 U56" xr:uid="{224EE22F-D139-4D7D-A9BA-F8130FA399B6}"/>
    <dataValidation allowBlank="1" showInputMessage="1" showErrorMessage="1" promptTitle="Contact Telephone Number" prompt="Telephone Numbers exist in Additional Information" sqref="U51 U70 U76" xr:uid="{9E4A428A-3DF9-4668-A123-963CA1A082BF}"/>
    <dataValidation allowBlank="1" showInputMessage="1" showErrorMessage="1" promptTitle="currency" prompt="EUR" sqref="U20" xr:uid="{62655C63-A9ED-4C2D-934A-F8F4A3DCAB30}"/>
    <dataValidation allowBlank="1" showInputMessage="1" showErrorMessage="1" promptTitle="Revenue" prompt="&quot;Net Sales&quot;_x000a_&quot;Other Operating Income&quot;" sqref="R261" xr:uid="{F24B7AF9-E63E-43EE-9850-9E05CDD8531B}"/>
    <dataValidation allowBlank="1" showInputMessage="1" showErrorMessage="1" promptTitle="latest turnover" prompt="&quot;Turnover&quot;" sqref="T19" xr:uid="{2E814F90-6022-4820-915F-BED6AA399D41}"/>
    <dataValidation allowBlank="1" showInputMessage="1" showErrorMessage="1" promptTitle="latest turnover" prompt="&quot;Sales&quot;" sqref="U19" xr:uid="{7341AB48-5557-476D-B0F9-9445BA546F71}"/>
    <dataValidation allowBlank="1" showInputMessage="1" showErrorMessage="1" promptTitle="status code" prompt="- Active_x000a_- Pending_x000a_- NonActive" sqref="U15 U40" xr:uid="{28DA96BE-347F-431A-B25E-3D1157DB9B1D}"/>
    <dataValidation allowBlank="1" showInputMessage="1" showErrorMessage="1" promptTitle="foundation year only" prompt="YYYY-01-01_x000a_" sqref="AB32:AB33" xr:uid="{5B808328-24B1-41F3-917D-C4FD2C64A744}"/>
    <dataValidation allowBlank="1" showInputMessage="1" showErrorMessage="1" promptTitle="principal activity description" prompt="detailed activity text/profile info" sqref="AJ47" xr:uid="{9D8508C6-AF0B-4AC6-9DD3-CB4A6A093305}"/>
    <dataValidation allowBlank="1" showInputMessage="1" showErrorMessage="1" promptTitle="operations start date" prompt="YYYY-01-01 (year only)" sqref="AJ33" xr:uid="{809DD06C-7127-4CB0-AA28-91A716FA8EF3}"/>
    <dataValidation allowBlank="1" showInputMessage="1" showErrorMessage="1" promptTitle="industry sector(s)" prompt="- manufacture_x000a_- wholesale_x000a_- retail_x000a_- service_x000a_comma separated" sqref="AJ12 AJ46" xr:uid="{40869BEB-441D-4599-8F57-770FD012ABFB}"/>
    <dataValidation allowBlank="1" showInputMessage="1" showErrorMessage="1" promptTitle="shareholder type" prompt="defaults as &quot;Other&quot;" sqref="AS158 Y158:AC158" xr:uid="{AD7E22A9-6EA0-456A-8CEE-B7691DCD7C6D}"/>
    <dataValidation allowBlank="1" showInputMessage="1" showErrorMessage="1" promptTitle="address elements" prompt="country code only" sqref="AB160" xr:uid="{BD6AAE14-97EC-46BE-ABC2-B7346AB1E4C4}"/>
    <dataValidation allowBlank="1" showInputMessage="1" showErrorMessage="1" promptTitle="status code" prompt="- Active_x000a_- Pending" sqref="AB40" xr:uid="{00F50383-482A-4146-9DDD-8B51C8D16153}"/>
    <dataValidation allowBlank="1" showInputMessage="1" showErrorMessage="1" promptTitle="status code" prompt="- Active_x000a_- Pending_x000a_" sqref="AB15" xr:uid="{D397D24F-9A48-405D-B1D5-D48565390B15}"/>
    <dataValidation allowBlank="1" showInputMessage="1" showErrorMessage="1" promptTitle="principal activity" prompt="Business Activity text" sqref="AD47" xr:uid="{950AACC6-376D-4846-B187-9A6550BDAF77}"/>
    <dataValidation allowBlank="1" showInputMessage="1" showErrorMessage="1" promptTitle="activity descripton" prompt="NACE Rev2" sqref="AD13" xr:uid="{0181E6CC-1629-4AE2-89B0-BB23F0F1A947}"/>
    <dataValidation allowBlank="1" showInputMessage="1" showErrorMessage="1" promptTitle="activity code" prompt="NACE Rev2" sqref="AD11" xr:uid="{B67DF70B-BADE-42E2-8D64-F68542D9818E}"/>
    <dataValidation allowBlank="1" showInputMessage="1" showErrorMessage="1" promptTitle="classification" prompt="NACE Rev2" sqref="AD14:AE14" xr:uid="{7EF29471-6314-4E2B-AA80-7113B9FD46F3}"/>
    <dataValidation allowBlank="1" showInputMessage="1" showErrorMessage="1" promptTitle="companyRegistrationNumber" prompt="KRS (National Court Register)" sqref="AB10 AB28" xr:uid="{32741DB3-244C-49E3-88D5-97034FA4799F}"/>
    <dataValidation allowBlank="1" showInputMessage="1" showErrorMessage="1" promptTitle="vatRegistrationNumber" prompt="NIP (numer identyfikacji podatkowej)" sqref="AB30" xr:uid="{536BAA97-945D-4467-A564-C3CBB792CE85}"/>
    <dataValidation allowBlank="1" showInputMessage="1" showErrorMessage="1" promptTitle="shareholderType" prompt="- Company_x000a_- Person_x000a_- Other" sqref="G158 BA158" xr:uid="{63CE469C-AB79-4316-B641-B1D93E47E411}"/>
    <dataValidation allowBlank="1" showInputMessage="1" showErrorMessage="1" promptTitle="classification" prompt="PKD 2007_x000a__x000a_Polish Classification of Activities,Central Register and Information on Economic Activity (CEIDG)" sqref="AB47:AB48 AB13:AB14 AB45 AB11 AB53" xr:uid="{F6674F9D-CF1B-442F-9816-383821C53349}"/>
    <dataValidation allowBlank="1" showInputMessage="1" showErrorMessage="1" promptTitle="directorships" prompt="Business Name Links" sqref="K145" xr:uid="{901DF2C8-67F6-4397-99A7-28F389109582}"/>
    <dataValidation allowBlank="1" showInputMessage="1" showErrorMessage="1" promptTitle="gender" prompt="- Female_x000a_- Male_x000a_- Unknown" sqref="R104 F104 H104" xr:uid="{0E7183AF-74C0-4E7A-A5A1-2B74D0BDB334}"/>
    <dataValidation allowBlank="1" showInputMessage="1" showErrorMessage="1" promptTitle="gender" prompt="defaults as _x000a_- &quot;NotApplicable&quot; (companies) _x000a_- &quot;Unknown&quot;" sqref="D104" xr:uid="{32A11330-358C-4E14-8723-4D69B4EAF4B2}"/>
    <dataValidation allowBlank="1" showInputMessage="1" showErrorMessage="1" promptTitle="IE NonLtd" prompt="ROI Reg. Business Names_x000a_- INDIVIDUAL_x000a_- PARTNERSHIP_x000a_- BODY CORPORATE_x000a_- OTHER CORP" sqref="K37:K38" xr:uid="{BB0EDFDC-447E-49DB-B990-BDA656B168B4}"/>
    <dataValidation allowBlank="1" showInputMessage="1" showErrorMessage="1" promptTitle="shareholderType" prompt="- Person_x000a_- Company" sqref="AQ158" xr:uid="{C2BE5A9C-2D64-46AE-BE9F-71F48464936D}"/>
    <dataValidation allowBlank="1" showInputMessage="1" showErrorMessage="1" promptTitle="classification" prompt="SSIC_x000a__x000a_Singapore Standard Industrial Classification (Singapore Departent of Statistics (DOS)). SSIC is based on International Standard Industrial Classification (ISIC)." sqref="AQ11 AQ54:AQ55 AQ45 AQ47:AQ48 AQ13" xr:uid="{91151A60-FB0E-4836-B5F5-C2CCF552F9B1}"/>
    <dataValidation allowBlank="1" showInputMessage="1" showErrorMessage="1" promptTitle="additional directors data" prompt="additionalData:_x000a_- Eircode" sqref="K143" xr:uid="{6ADEC19E-FBFC-4B55-8DC7-04D6820AB004}"/>
    <dataValidation allowBlank="1" showInputMessage="1" showErrorMessage="1" promptTitle="additional directors data" prompt="additionalData:_x000a_- Eircode_x000a_directorships:_x000a_- business owner links" sqref="K116" xr:uid="{AF5E3446-A8E1-4F1B-BCFA-B8A3987E64AC}"/>
    <dataValidation allowBlank="1" showInputMessage="1" showErrorMessage="1" promptTitle="positionName" prompt="Registered Business Owner" sqref="K112 K139" xr:uid="{52DC8156-E9FC-4429-A881-9F62AAFD8ECA}"/>
    <dataValidation allowBlank="1" showInputMessage="1" showErrorMessage="1" promptTitle="director type" prompt="- Person_x000a_- Company" sqref="K108 K136 U108 D136" xr:uid="{93D25AAB-990F-4453-AC5E-5A95D294E72F}"/>
    <dataValidation allowBlank="1" showInputMessage="1" showErrorMessage="1" promptTitle="id type" prompt="People ID" sqref="R119:R120 J92:J93 J119:J120 R92:R93" xr:uid="{54E99E3A-87B7-4738-A551-1E19BE1F540F}"/>
    <dataValidation allowBlank="1" showInputMessage="1" showErrorMessage="1" promptTitle="status description" prompt="local status text:_x000a_- NORMAL_x000a_- CEASED" sqref="K18" xr:uid="{E05ADB42-1148-41F5-842A-383D6726009B}"/>
    <dataValidation allowBlank="1" showInputMessage="1" showErrorMessage="1" promptTitle="status code" prompt="- Active_x000a_- NonActive" sqref="K15" xr:uid="{8F8ED187-89A2-4B72-82E2-751B60A26587}"/>
    <dataValidation allowBlank="1" showInputMessage="1" showErrorMessage="1" promptTitle="IE NonLtd" prompt="ROI Registered Business Names" sqref="K32 K146 K49 K113:K115 K117:K118 K105:K107 K137:K138 K140:K142 K133:K135 K94:K103 K121:K131 K109:K110 K5:K9 K23:K29 K52:K53 K57:K60 K148:K169 K171:K201 K367 AF367 K64:K91 K203:K356 K363:K365" xr:uid="{150A1520-D8B7-4881-B5F3-636A1B4A8DB8}"/>
    <dataValidation allowBlank="1" showInputMessage="1" showErrorMessage="1" promptTitle="other officials" prompt="Authorised Persons" sqref="J362" xr:uid="{B871C027-ED0F-4898-A0F4-B8BC8A0721CF}"/>
    <dataValidation allowBlank="1" showInputMessage="1" showErrorMessage="1" promptTitle="authority" prompt="website &quot;decision ability&quot;" sqref="D115" xr:uid="{5A85A9B6-7E77-4BC3-8995-4DBCAF4BD209}"/>
    <dataValidation allowBlank="1" showInputMessage="1" showErrorMessage="1" promptTitle="authority" prompt="for authorised signatories see additionalInformation.authorisedSignatures.[*]" sqref="M115" xr:uid="{F987B0FA-E318-4D01-927B-1052520379AE}"/>
    <dataValidation allowBlank="1" showInputMessage="1" showErrorMessage="1" promptTitle="authority" prompt="for authorised signatories see _x000a_additionalInformation.authorizedSignatories[*] " sqref="G115" xr:uid="{91FF1846-557B-4DE6-A2B7-A987C8184A55}"/>
    <dataValidation allowBlank="1" showInputMessage="1" showErrorMessage="1" promptTitle="additionalData" prompt="presentAppointment_x000a_disqualified [true/false]_x000a_disqualifiedException {true/false]_x000a_occupation" sqref="J143" xr:uid="{9F3B9987-BDF3-45E5-8D48-D51DAA48E8BF}"/>
    <dataValidation allowBlank="1" showInputMessage="1" showErrorMessage="1" promptTitle="additionalData ----" prompt="- presentAppointments_x000a_- previousAppointments_x000a_- dissolvedAppointments" sqref="R143" xr:uid="{214BE07F-6765-4A7C-98F0-3673E99486A0}"/>
    <dataValidation allowBlank="1" showInputMessage="1" showErrorMessage="1" promptTitle="other classifications" prompt="SIC 2003 (Office for National Satistics - Standard Industrial Classification)_x000a__x000a_NACE Rév. 2 2007 (EU Nomenclature statistique des activités économiques dans la Communauté européenne)" sqref="J56" xr:uid="{2741B8BF-25E0-4C79-97D1-0D756C113A05}"/>
    <dataValidation allowBlank="1" showInputMessage="1" showErrorMessage="1" promptTitle="other elements" prompt="PAF address:_x000a_- houseNumber_x000a_- street_x000a_- city_x000a_- county_x000a_" sqref="R50" xr:uid="{071B063C-611D-4B20-B7C7-5FFE30602339}"/>
    <dataValidation allowBlank="1" showInputMessage="1" showErrorMessage="1" promptTitle="other elements" prompt="postalCode (town code)_x000a_eircode_x000a_" sqref="J50:K50" xr:uid="{A65BC0AC-29F5-479A-9D6F-B6BCF74CD689}"/>
    <dataValidation allowBlank="1" showInputMessage="1" showErrorMessage="1" promptTitle="boolean" prompt="- true_x000a_- false" sqref="A257" xr:uid="{714D4FBB-23DA-4467-9E19-0910D29AA0DD}"/>
    <dataValidation allowBlank="1" showInputMessage="1" showErrorMessage="1" promptTitle="shareholderType" prompt="only &quot;Company&quot; in NL, no individuals" sqref="D158" xr:uid="{E943B3F7-8D90-4F49-9770-A8825C363CD4}"/>
    <dataValidation allowBlank="1" showInputMessage="1" showErrorMessage="1" promptTitle="vatRegistrationNumber" prompt="additional VAT codes output in additionalInformation as vatRegistrationNumbers [*]" sqref="R30" xr:uid="{274C7D52-C174-4C18-A025-5A3003A5F363}"/>
    <dataValidation allowBlank="1" showInputMessage="1" showErrorMessage="1" promptTitle="address" prompt="companies only" sqref="D129" xr:uid="{A573B5E0-FEDF-4B7F-B82F-09CD9158E38E}"/>
    <dataValidation allowBlank="1" showInputMessage="1" showErrorMessage="1" promptTitle="gender" prompt="defaults as &quot;NotApplicable&quot; (companies) or &quot;Unknown&quot;" sqref="D132" xr:uid="{94DEF405-F6B1-4F8D-9389-46FAB06F7329}"/>
    <dataValidation allowBlank="1" showInputMessage="1" showErrorMessage="1" promptTitle="country" prompt="companies only" sqref="D103 D131" xr:uid="{D42ACBEB-7373-49C0-8EFC-FBFC2B065280}"/>
    <dataValidation allowBlank="1" showInputMessage="1" showErrorMessage="1" promptTitle="other elements" prompt="companies only" sqref="D102 D130" xr:uid="{EBA6A2AA-7137-49A7-BCD4-59A669A13040}"/>
    <dataValidation allowBlank="1" showInputMessage="1" showErrorMessage="1" promptTitle="simple value" prompt="Full address:_x000a_companies only" sqref="D101 D128" xr:uid="{72BAFF0B-C90B-4FF5-AA73-907883EC0E65}"/>
    <dataValidation allowBlank="1" showInputMessage="1" showErrorMessage="1" promptTitle="id" prompt="Companies only" sqref="D92 D119" xr:uid="{9E6100BA-0F60-4820-BD57-D7D3A5EB682E}"/>
    <dataValidation allowBlank="1" showInputMessage="1" showErrorMessage="1" promptTitle="ownership type " prompt="- Intermediately Owned_x000a_- Jointly Owned_x000a_- Ultimately Owned_x000a_- Wholly Owned" sqref="R39" xr:uid="{17A6B6F6-228B-44CF-B00C-E48F75924E5C}"/>
    <dataValidation allowBlank="1" showInputMessage="1" showErrorMessage="1" promptTitle="ownership type" prompt="examples:_x000a_- Private / Yksityinen_x000a_- State / Valtio_x000a_- Commune / Kunta_x000a_- Foreign Owner / Ulkomaalainen omistaja_x000a_- Other / Muu omistajatyyppi_x000a_- Quoted Company / Pörssiyhtiö" sqref="V39" xr:uid="{F84F5FEC-A897-4DC2-8662-DC6F0DAE15C9}"/>
    <dataValidation allowBlank="1" showInputMessage="1" showErrorMessage="1" promptTitle="companySignificantEvents" prompt="eventDate_x000a_eventDescription" sqref="C363" xr:uid="{A18C8257-8689-410D-85E7-51EF6A4C1B95}"/>
    <dataValidation allowBlank="1" showInputMessage="1" showErrorMessage="1" promptTitle="commentaries" prompt="commentaryText_x000a_positiveOrNegative" sqref="R364 C364" xr:uid="{6E0566E0-ADBD-4F8D-B430-C17D6A32A907}"/>
    <dataValidation allowBlank="1" showInputMessage="1" showErrorMessage="1" promptTitle="companyHistory" prompt="date_x000a_description" sqref="R363" xr:uid="{05996AAE-DB03-4D8F-B1D1-FAC8A9F7A18F}"/>
    <dataValidation allowBlank="1" showInputMessage="1" showErrorMessage="1" promptTitle="Additonal Information - includes" prompt="misc_x000a_competitors_x000a_business sales breakdown_x000a_geographical sales breakdown_x000a__x000a_" sqref="AT356" xr:uid="{3CE2981F-BB8D-448F-9E47-61858F0ADF3C}"/>
    <dataValidation allowBlank="1" showInputMessage="1" showErrorMessage="1" promptTitle="additional information" prompt="misc_x000a_key personnel_x000a_commercial vehicles" sqref="BD356:BE356 BE357:BE364" xr:uid="{72EE2313-3053-4A5F-A72D-C7D81BA49056}"/>
    <dataValidation allowBlank="1" showInputMessage="1" showErrorMessage="1" promptTitle="companyRegistrationNumber" prompt="SIRET 14 digit" sqref="F10 F28" xr:uid="{712DC639-20A0-4434-AE27-C82730941668}"/>
    <dataValidation allowBlank="1" showInputMessage="1" showErrorMessage="1" promptTitle="companyRegistrationNumber" prompt="kvk number _x000a_8 digit numeric" sqref="D10" xr:uid="{1DBE0B66-9AF3-4500-AA89-7EAC778D2C1A}"/>
    <dataValidation allowBlank="1" showInputMessage="1" showErrorMessage="1" promptTitle="companyRegistrationNumber" prompt="Company Registration Number_x000a_8 digit alpha numeric_x000a_00000000_x000a_SC000000_x000a_IP00000R_x000a_various prefixes such as &quot;SC&quot;_x000a_suffixes such as &quot;R&quot;" sqref="R10" xr:uid="{F79067FE-5EE5-4A4C-918B-135CBDAA91F3}"/>
    <dataValidation allowBlank="1" showInputMessage="1" showErrorMessage="1" promptTitle="companyRegistrationNumber" prompt="CRO Number: 8 digit alphanumeric _x000a_prefixed with 'IE' e.g. &quot;IE000000&quot;" sqref="J10" xr:uid="{AFC3CF60-A15D-4333-A7C5-FFEF51414F5D}"/>
    <dataValidation allowBlank="1" showInputMessage="1" showErrorMessage="1" promptTitle="companyRegistrationNumber" prompt="RCS Number" sqref="E10" xr:uid="{EE8877E7-A766-47C9-86D6-DB37D7183D53}"/>
    <dataValidation allowBlank="1" showInputMessage="1" showErrorMessage="1" promptTitle="directorType" prompt="defaults as &quot;Other&quot;" sqref="E108 AB108 C108 P108:Q108 V108:X108 AD108:AI108 AS108:AT108 AM108 AP108 G108:H108 BB108 AV108:AY108 BD108:BE108" xr:uid="{97EE88D9-291E-446E-9322-B68BD2D58285}"/>
    <dataValidation allowBlank="1" showInputMessage="1" showErrorMessage="1" promptTitle="classification" prompt="set as &quot;default&quot;" sqref="E48" xr:uid="{959B7559-255C-4614-8FD1-511E6ACC36ED}"/>
    <dataValidation allowBlank="1" showInputMessage="1" showErrorMessage="1" promptTitle="companyHistory" prompt="date_x000a_description_x000a_htmlUrl_x000a_pdfUrl_x000a_memorialL_ID" sqref="E363:E364" xr:uid="{029CCEF7-EB80-4C96-98F9-B03F7A6192A8}"/>
    <dataValidation allowBlank="1" showInputMessage="1" showErrorMessage="1" promptTitle="misc" prompt="negativeRating" sqref="E362 E357" xr:uid="{CC346EBB-BD01-4F96-9618-7BA28757F4C2}"/>
    <dataValidation allowBlank="1" showInputMessage="1" showErrorMessage="1" promptTitle="financial statement type" prompt="LocalFinancialsCSNL" sqref="D258" xr:uid="{DF0A7B37-522F-4474-BEE7-419C3A8004F3}"/>
    <dataValidation allowBlank="1" showInputMessage="1" showErrorMessage="1" promptTitle="additionalData" prompt="presentAppointments_x000a_previousAppointments" sqref="G143" xr:uid="{E26D494F-B9A6-4ED6-8C5C-903AF4793CBF}"/>
    <dataValidation allowBlank="1" showInputMessage="1" showErrorMessage="1" promptTitle="additionalData -----" prompt="presentAppointments" sqref="T116" xr:uid="{1E271E73-5B27-47A4-805F-3D4081ABE70E}"/>
    <dataValidation allowBlank="1" showInputMessage="1" showErrorMessage="1" promptTitle="type" prompt="- ltd_x000a_- nonLtd_x000a__x000a_*defaults as:_x000a_&quot;NotSet&quot;" sqref="I178:J178 R190 AY202 AS190 I190:J190 R178 BC190 C190:G190 C178:G178 C202:G202 C214:G214 I214 AD190:AG190 Y190:Z190 AD178 AB190 R202:AB202 AO178 AD202:AG202 V178 AL214:AP214 AJ202:AM202 AJ190:AM190 AJ178:AM178 AS178:AV178 AX178:AY178 AY190 BA202 AR202:AV202 AR214:AS214 BA214 BC214 BC202 U190 AO202 AO190 R214:AB214 AF178:AG178 AB178 L178:P178 L190:P190 I202:P202 AD214:AJ214 L214:P214 AU190:AV190 AU214:AY214" xr:uid="{872CF16D-07F6-431A-9F35-0C41DF6151D2}"/>
    <dataValidation allowBlank="1" showInputMessage="1" showErrorMessage="1" promptTitle="classifications" prompt="NACE Rev 2_x000a_ISIC Rev 4" sqref="D56" xr:uid="{9B9475AD-2180-41EE-9727-7C295E12D52E}"/>
    <dataValidation allowBlank="1" showInputMessage="1" showErrorMessage="1" promptTitle="classification" prompt="SNI 2007_x000a__x000a_Swedish Standard Industrial Classification (SNI)_x000a_maintained by Statistics Sweden (Statistiska centralbyrån)_x000a_based on NACE Rev2." sqref="P45 P13 P11 P53:P55" xr:uid="{EE46AAB2-0BEC-4E33-8C96-3D92F9E2DFA8}"/>
    <dataValidation allowBlank="1" showInputMessage="1" showErrorMessage="1" promptTitle="local financial statements type" prompt="- LocalFinancialsCSNL" sqref="D352" xr:uid="{A860BFF6-6AF6-4CAC-AD36-6AAE3D8426D1}"/>
    <dataValidation allowBlank="1" showInputMessage="1" showErrorMessage="1" promptTitle="classification" prompt="1.3: SIC 2003_x000a_2.0: SIC 2003_x000a__x000a_Office for National Satistics - Standard Industrial Classification_x000a_" sqref="S11 S13:S14" xr:uid="{AF71D162-FDD0-4066-ACCD-A8F10F35D63D}"/>
    <dataValidation allowBlank="1" showInputMessage="1" showErrorMessage="1" promptTitle="Latest Turnover" prompt="Net Sales" sqref="A19" xr:uid="{10B4AC4D-4389-4ABE-87EA-91A0A2170121}"/>
    <dataValidation allowBlank="1" showInputMessage="1" showErrorMessage="1" promptTitle="common status code" prompt="- Active_x000a_- Other_x000a_- Pending_x000a_- NonActive" sqref="A15 A40" xr:uid="{F0E5B6F0-C319-4D3F-93B1-A8EFA54B03E7}"/>
    <dataValidation allowBlank="1" showInputMessage="1" showErrorMessage="1" promptTitle="status description" prompt="local status text" sqref="A18 L18:BE18 C18:J18 A45" xr:uid="{3E081394-CAD2-4AB3-AB62-87AFC5B65E49}"/>
    <dataValidation allowBlank="1" showInputMessage="1" showErrorMessage="1" promptTitle="classification" prompt="Business Activity Classification_x000a_not WZ 2008" sqref="H45:H48" xr:uid="{A3FFFD33-8748-4538-B28F-2BDEB1A30524}"/>
    <dataValidation allowBlank="1" showInputMessage="1" showErrorMessage="1" promptTitle="classification" prompt="1.3: SIC 2003_x000a_2.0: SIC 2007_x000a__x000a_Office for National Satistics - Standard Industrial Classification_x000a_" sqref="R11 R13:R14" xr:uid="{286140B4-F983-4CFD-8CD8-0C565B6AFCAE}"/>
    <dataValidation allowBlank="1" showInputMessage="1" showErrorMessage="1" promptTitle="Principal Activity Description" prompt="text description exists_x000a_therefore _x000a_- no code _x000a_- classification is &quot;default&quot;" sqref="R45:R48 I45:I48 P47 J47" xr:uid="{961A3025-64EE-4AB9-BED1-E1BEE97A89DD}"/>
    <dataValidation allowBlank="1" showInputMessage="1" showErrorMessage="1" promptTitle="directorType" prompt="defalts as &quot;Other&quot;" sqref="S108:T108" xr:uid="{4719FF13-13F3-4DED-898C-41C5FAB2A829}"/>
    <dataValidation allowBlank="1" showInputMessage="1" showErrorMessage="1" promptTitle="local financial statements type" prompt="- LocalFinancialsHGB (Handelsgesetzbuch)" sqref="G352" xr:uid="{97EFA8D2-E00F-42CA-AF99-3E86D9F9353B}"/>
    <dataValidation allowBlank="1" showInputMessage="1" showErrorMessage="1" promptTitle="type" prompt="- ltd_x000a_- nonLtd" sqref="A178 A202 A190 A214" xr:uid="{823047E6-62CA-4B9E-8866-C90CA64EF7FE}"/>
    <dataValidation allowBlank="1" showInputMessage="1" showErrorMessage="1" promptTitle="US financial statements" prompt="Only publically listed co's." sqref="AY254:AY258 AY261:AY278 AY281:AY293 AY295:AY308 AY310:AY322 AY324:AY328 AY331:AY333 AY336:AY349 AY352" xr:uid="{0B55E243-0E84-48E2-8C04-3833D0597933}"/>
    <dataValidation allowBlank="1" showInputMessage="1" showErrorMessage="1" promptTitle="CA financial statements" prompt="Only publically listed co's." sqref="AX336:AX349 AX254:AX258 AX261:AX278 AX281:AX293 AX295:AX308 AX310:AX322 AX324:AX333 AX352" xr:uid="{44C809B8-75DC-4542-B3D8-3C8FDAF7009F}"/>
    <dataValidation allowBlank="1" showInputMessage="1" showErrorMessage="1" promptTitle="id type :" prompt="InternalID = WIN number" sqref="AJ176 AJ188 AJ200 AJ212" xr:uid="{5081A04F-2A49-4B51-BA35-2829A76C5FA5}"/>
    <dataValidation allowBlank="1" showInputMessage="1" showErrorMessage="1" promptTitle="id type :" prompt="InternalID - WIN Number" sqref="AJ157" xr:uid="{748E482E-3E57-4C9A-8B3A-F27A8C7B6AF4}"/>
    <dataValidation allowBlank="1" showInputMessage="1" showErrorMessage="1" promptTitle="id Type" prompt="InternalID" sqref="C93" xr:uid="{5AA07D56-86FC-4B6A-92A7-EBA7F2684086}"/>
    <dataValidation allowBlank="1" showInputMessage="1" showErrorMessage="1" promptTitle="country" prompt="ISO Char(2)" sqref="L8:BE8 C8:J8" xr:uid="{0F8802E3-501A-40FA-8D29-E2A394AB3010}"/>
    <dataValidation allowBlank="1" showInputMessage="1" showErrorMessage="1" promptTitle="currency" prompt="ISO char(3)" sqref="L20:T20 V20:X20 C20:J20 AA20:AQ20 AS20:BD20" xr:uid="{B93D53CE-1DD7-4649-A547-D37C21F151A1}"/>
    <dataValidation allowBlank="1" showInputMessage="1" showErrorMessage="1" promptTitle="status code" prompt="- Active_x000a_- Other_x000a_- Pending_x000a_- NonActive" sqref="V40:AA40 AA215:AC215 C179:G179 A179 AS204:AS205 A191 R203:U203 A203 A215 C40:T40 L215 C215:G215 C203:G203 C191:G191 V15:AA15 I191:J191 I215:J215 I203:J203 I179:J179 P179:T179 AM191:AN191 L203 BD191:BE191 L191 BD203:BE203 C15:J15 AF212:AG213 BB179:BE179 AF222:AG222 AG180:AG183 L15:T15 Q215:U215 AL179:AN179 P191:U191 AM203:AN203 AD191 AT179:AZ179 AP191:AR191 AP179:AR179 BB215 AC15:BE15 L179 AH191:AJ191 W191:X191 W203:X203 AF203:AJ203 AP203:AQ203 AU191:AY191 BB203 BD215:BE215 AS203:AZ203 AM215:AQ215 AJ215:AK215 AF215:AG219 W215 AA191:AB191 AC40:AH40 AJ40:BE40 V179:AJ179 AA203:AC203 AT215:AZ215" xr:uid="{8A69767F-9D2A-4A06-9D37-8B7141C91498}"/>
    <dataValidation allowBlank="1" showInputMessage="1" showErrorMessage="1" promptTitle="classification" prompt="WZ2008_x000a__x000a_Klassifikation der Wirtschaftszweige" sqref="G13:H14 G45:G48 G11:H11 G53:H55" xr:uid="{2975932E-28CC-4B88-9D1E-CF37EA4E0840}"/>
    <dataValidation allowBlank="1" showInputMessage="1" showErrorMessage="1" promptTitle="gender" prompt="defaults as &quot;Unknown&quot;" sqref="J132:K132 AU132 T132 E104 BA104:BE104 AL104:AY104 J104:M104 AF132:AG132 S104:AG104" xr:uid="{DD606612-62C8-4948-B420-E07062A0B467}"/>
    <dataValidation allowBlank="1" showInputMessage="1" showErrorMessage="1" promptTitle="simple value" prompt="Full address" sqref="A101 F129 C101 L101:M101 P101:X101 E101:J101 AA101:AE101 AH101:BE101" xr:uid="{934C0D00-96C5-481C-A6C3-D03AA9877534}"/>
    <dataValidation allowBlank="1" showInputMessage="1" showErrorMessage="1" promptTitle="director type" prompt="- Person_x000a_- Other" sqref="J108 R108" xr:uid="{A453A9C7-D316-4FBB-96D0-760833879B74}"/>
    <dataValidation allowBlank="1" showInputMessage="1" showErrorMessage="1" promptTitle="id type" prompt="Owner Number" sqref="K92:K93 K119:K120" xr:uid="{FD434EF7-D915-4625-B191-4229EF388FEF}"/>
    <dataValidation allowBlank="1" showInputMessage="1" showErrorMessage="1" promptTitle="classification" prompt="SBI 2008_x000a__x000a_Standaard Bedrijfsindeling" sqref="D45:D48 D11 D13:D14 D53:D55" xr:uid="{DAD9EBF1-8E6D-49DF-9297-F2D93EFFA000}"/>
    <dataValidation allowBlank="1" showInputMessage="1" showErrorMessage="1" promptTitle="classification" prompt="NACEBEL 08" sqref="C53 C14 C45:C48" xr:uid="{5315C42D-A1AD-4E99-848C-A821C5C27BDE}"/>
    <dataValidation allowBlank="1" showInputMessage="1" showErrorMessage="1" promptTitle="classification" prompt="NAF/API_x000a__x000a_NAF Rev. 2 2008 [Nomenclature d'Activités Française] also known as APE [Activite Principale de l'Entreprise]_x000a__x000a_4 digits based on NACE codes, plus a letter specific to France." sqref="F45:F48 F11 F13:F14 F53:F55" xr:uid="{861FFEBE-8197-4266-8E61-C7633ED0DEAB}"/>
    <dataValidation allowBlank="1" showInputMessage="1" showErrorMessage="1" promptTitle="classification" prompt="ATECO 2007_x000a__x000a_Classificazione delle Attività Economiche (ATECO)" sqref="I11 I13:I14 I53:I55" xr:uid="{7B86F9C0-BABF-41AC-B6C1-5CEDF78E2F24}"/>
    <dataValidation allowBlank="1" showInputMessage="1" showErrorMessage="1" promptTitle="classification" prompt="NOGA 2008_x000a__x000a_General Classification of Economic Activities (NOGA)" sqref="Y53 Y48 Y14" xr:uid="{664BD032-D4FC-4B6D-A123-1F172045C342}"/>
    <dataValidation allowBlank="1" showInputMessage="1" showErrorMessage="1" promptTitle="classification" prompt="CNAE 2007_x000a__x000a_Classificação Nacional das Atividades Econômicas _x000a_(CNAE) - Comissão Nacional de Classificação._x000a_" sqref="BA48" xr:uid="{9F5C144B-6664-4766-8651-3555A079372C}"/>
    <dataValidation allowBlank="1" showInputMessage="1" showErrorMessage="1" promptTitle="classification" prompt="CNAE 2007_x000a__x000a_Classificação Nacional das Atividades Econômicas _x000a_(CNAE) - Comissão Nacional de Classificação._x000a__x000a_" sqref="BA53" xr:uid="{FCB5F1B4-38BF-463C-9E84-7AA8119984EF}"/>
    <dataValidation allowBlank="1" showInputMessage="1" showErrorMessage="1" promptTitle="classification" prompt="ES CNAE 2009_x000a__x000a_Clasificación Nacional de Actividades Económicas (CNAE) from the Instituto Nacional de Estadistica (INE)_x000a_" sqref="AA53 AA14 AA47:AA48 AA45" xr:uid="{EA75BA8E-9F44-41D9-9A05-B064FA633833}"/>
    <dataValidation allowBlank="1" showInputMessage="1" showErrorMessage="1" promptTitle="Date Appointed" prompt="Only available on public listed companies" sqref="AZ114" xr:uid="{DE3B20D6-48D2-4709-9A0B-8881648D153F}"/>
    <dataValidation allowBlank="1" showInputMessage="1" showErrorMessage="1" promptTitle="principal activity" prompt="Line of Business exists" sqref="BD47:BE47" xr:uid="{848EAE5D-BAC5-4072-8154-E00CAFC4F64E}"/>
    <dataValidation allowBlank="1" showInputMessage="1" showErrorMessage="1" promptTitle="classification" prompt="SIC03 is output to five digits" sqref="AS53" xr:uid="{795C7AEC-53DB-44DB-B826-6136EED736FF}"/>
    <dataValidation allowBlank="1" showInputMessage="1" showErrorMessage="1" promptTitle="classification" prompt="UK SIC 2007_x000a__x000a_Office for National Satistics - Standard Industrial Classification._x000a_Output as a five digit numeric._x000a_The first four digits are identical to NACE Rev 2 (and ISIC Rev. 4)._x000a_" sqref="R53 AN53:AO53 J53 AH53:AI53 AH14:AI14" xr:uid="{26D68A12-9D77-4974-AE7D-326CA97DA2E8}"/>
    <dataValidation allowBlank="1" showInputMessage="1" showErrorMessage="1" promptTitle="classification" prompt="Japan Standard Industrial Classification" sqref="AK53" xr:uid="{192C5CF7-9D9B-4204-8B6E-B0F73CA56EBF}"/>
    <dataValidation allowBlank="1" showInputMessage="1" showErrorMessage="1" promptTitle="statementType" prompt="GlobalFinancialsGGS" sqref="R258" xr:uid="{2028EF45-7ECB-496B-9D73-8DAA97F3A8C8}"/>
    <dataValidation allowBlank="1" showInputMessage="1" showErrorMessage="1" promptTitle="address" prompt="city only" sqref="AD207" xr:uid="{6031DDFF-10E3-4520-91A4-4A2988BEEF84}"/>
    <dataValidation allowBlank="1" showInputMessage="1" showErrorMessage="1" promptTitle="classification" prompt="F883 is based on CLAE/ClaAE-2010_x000a__x000a_CLASSIFICATION OF ECONOMIC ACTIVITIES (CLAE) Formula No. F883&quot;" sqref="AZ53" xr:uid="{BBE7D9CE-AE41-4809-9273-528A786E9FF8}"/>
    <dataValidation allowBlank="1" showInputMessage="1" showErrorMessage="1" promptTitle="classification" prompt="F150 is based on CIIU Rev3 (ISIC Rev3)" sqref="AZ56" xr:uid="{6D7519C4-A3D0-4D0E-9B31-3DE90E7C09B2}"/>
    <dataValidation allowBlank="1" showInputMessage="1" showErrorMessage="1" promptTitle="Company Registration Number" prompt="RUT Number" sqref="BB28 BB10" xr:uid="{82FD4BE0-65AE-4033-923D-27074D083C4C}"/>
    <dataValidation allowBlank="1" showInputMessage="1" showErrorMessage="1" promptTitle="Shareholder Type" prompt="institutional investors are set as &quot;Other&quot;" sqref="AT158" xr:uid="{116A00CA-21E5-4870-A349-80B8BC658E18}"/>
    <dataValidation allowBlank="1" showInputMessage="1" showErrorMessage="1" promptTitle="Director Type" prompt="defaults as &quot;Other&quot;" sqref="J136 AF136:AG136" xr:uid="{E3909001-B7BF-4AE6-8C15-9AFB21CE9439}"/>
    <dataValidation allowBlank="1" showInputMessage="1" showErrorMessage="1" promptTitle="Other Addresses" prompt="Branch records (website: &quot;Other Establishments&quot;)." sqref="F73" xr:uid="{CC373B2E-42CA-4E57-900F-9FBD2C514978}"/>
    <dataValidation allowBlank="1" showInputMessage="1" showErrorMessage="1" promptTitle="Revenue" prompt="Net Sales" sqref="AA261" xr:uid="{1E5F16F4-C486-4AA8-8F01-C82A56C325B2}"/>
    <dataValidation allowBlank="1" showInputMessage="1" showErrorMessage="1" promptTitle="Revenue" prompt="Total Operating Income" sqref="M261:P261" xr:uid="{3D37648C-6DDE-4DA4-BE32-7628D434BFD7}"/>
    <dataValidation allowBlank="1" showInputMessage="1" showErrorMessage="1" promptTitle="Latest Turnover" prompt="&quot;Net Sales&quot;" sqref="M19:P19" xr:uid="{73F44F21-9664-419F-BE03-6D3EC92691FE}"/>
    <dataValidation allowBlank="1" showInputMessage="1" showErrorMessage="1" promptTitle="classification" prompt="SIC 2007_x000a__x000a_Office for National Satistics - Standard Industrial Classification_x000a_" sqref="R54:R55" xr:uid="{022B7720-9A80-4320-A8AC-D64C48FE9C05}"/>
    <dataValidation allowBlank="1" showInputMessage="1" showErrorMessage="1" promptTitle="classification" prompt="NACE-BEL 2008" sqref="C54:C55 C11" xr:uid="{4239FC8E-6B6E-4161-87C1-DA19FEBA8AC1}"/>
    <dataValidation allowBlank="1" showInputMessage="1" showErrorMessage="1" promptTitle="simple value" prompt="contains Country only" sqref="AT206" xr:uid="{DAED33E9-A5F5-4747-BB5E-D062E63B7D36}"/>
    <dataValidation allowBlank="1" showInputMessage="1" showErrorMessage="1" promptTitle="classification" prompt="US87" sqref="BB11 AX47:AX48 AX11:AY11 AT11 AT13:AT14 AX13:AY14 AT45 AT47:AT48 AX45 BB13 BE14" xr:uid="{2175A081-FE87-489A-9248-627E4F4A37E3}"/>
    <dataValidation allowBlank="1" showInputMessage="1" showErrorMessage="1" promptTitle="classification" prompt="NACE exists in Sri Lanka" sqref="AS56" xr:uid="{2636F4BD-210D-49A9-B967-2D748DD83A69}"/>
    <dataValidation allowBlank="1" showInputMessage="1" showErrorMessage="1" promptTitle="authority" prompt="Website &quot;power&quot;" sqref="I115" xr:uid="{47D7F6A5-6585-474B-B649-32D2C0AFC34C}"/>
    <dataValidation allowBlank="1" showInputMessage="1" showErrorMessage="1" promptTitle="local financial statements type" prompt="- LocalFinancialsCSIT_x000a_- LocalFinancialsIFRS" sqref="I352" xr:uid="{BD840ED1-2934-40F2-9B57-64A97D899805}"/>
    <dataValidation allowBlank="1" showInputMessage="1" showErrorMessage="1" promptTitle="local financial statements type" prompt="LocalFinancialsCSUK (bulk: AC01)_x000a_LocalFinancialsGAAP (bulk: AC02)_x000a_LocalFinancialsIFRS  (bulk: AC03)_x000a_LocalFinancialsBank (bulk: AC04)_x000a_LocalFinancialsInsurance (bulk: AC05)" sqref="J352" xr:uid="{E8E0D1DD-DC3C-4804-9F9C-0310C4C2F673}"/>
    <dataValidation allowBlank="1" showInputMessage="1" showErrorMessage="1" promptTitle="type" prompt="LocalFinancialsPLC_x000a_LocalFinancialsInterim_x000a_LocalFinancialsGlobalInterim" sqref="AT352" xr:uid="{1C634AC7-3FC7-48C1-9094-0E017EE8552B}"/>
    <dataValidation allowBlank="1" showInputMessage="1" showErrorMessage="1" promptTitle="classification" prompt="SIC 2003_x000a__x000a_Office for National Satistics - Standard Industrial Classification_x000a_" sqref="R56" xr:uid="{B8D99755-52DD-4944-8316-F73FEA66088A}"/>
    <dataValidation allowBlank="1" showInputMessage="1" showErrorMessage="1" promptTitle="classification" prompt="NACE Rév. 2 2007 _x000a__x000a_EU Nomenclature statistique des activités économiques dans la Communauté européenne" sqref="M13:O14 M11:O11 AF13:AG14 AF11:AG11 AJ13:AJ14 Z53 AM53 AJ11 AF53:AG55 U53 Z14 U47 AD53:AE53 U14 M53:O55 AJ53:AJ55 AF45:AG47 M45:O47" xr:uid="{03F0E6F1-8F3A-47A2-B018-68A6186C4D45}"/>
    <dataValidation allowBlank="1" showInputMessage="1" showErrorMessage="1" promptTitle="Activity Classification" prompt="CIIU: classification shares a similar divisional structure as EU ISIC revision 4, but the codes differ at 4 digit level. Includes Section code (alpha) and 4 digit code (numeric)." sqref="BC56" xr:uid="{DAF756FE-7A2E-4BCC-88A3-0A780FB3E4B9}"/>
    <dataValidation allowBlank="1" showInputMessage="1" showErrorMessage="1" promptTitle="Activity Classification" prompt="a close derivative of the US87 SIC e.g. &quot;U.S. Postal Service&quot; would be &quot;Postal Service&quot;." sqref="BB53" xr:uid="{247CF07C-FF98-49A5-A1EE-1C69AD40383D}"/>
    <dataValidation allowBlank="1" showInputMessage="1" showErrorMessage="1" promptTitle="Company Registration Number" prompt="8 digit KvK no. is appended with four extra digits (&quot;0000&quot; represents HQ)." sqref="D180 D192 D204 D216" xr:uid="{39B462B6-9A4F-4167-A07F-90993FA40542}"/>
    <dataValidation allowBlank="1" showInputMessage="1" showErrorMessage="1" promptTitle="secondary classification" prompt="if more than one classification array exists_x000a_e.g. SIC and NACE" sqref="A56" xr:uid="{08406265-09FC-4265-AF80-BBEB678B408D}"/>
    <dataValidation allowBlank="1" showInputMessage="1" showErrorMessage="1" promptTitle="Confolidated Accounts" prompt="Default =No" sqref="AR257 AR259" xr:uid="{E0020E65-0DD4-4B13-A6FF-7AFBF0B5081C}"/>
    <dataValidation allowBlank="1" showInputMessage="1" showErrorMessage="1" promptTitle="Tax ID" prompt="Federal &quot;Tax ID&quot; available in additional informaton" sqref="AY30" xr:uid="{23234523-F30A-4C55-B4F9-15B5D4FB9F91}"/>
    <dataValidation allowBlank="1" showInputMessage="1" showErrorMessage="1" promptTitle="Safe Number" prompt="repeats Company Registration Number" sqref="AW9" xr:uid="{2F77EE20-907D-478E-B486-5E356EC91511}"/>
    <dataValidation allowBlank="1" showInputMessage="1" showErrorMessage="1" promptTitle="Bankers Address" prompt="Branch location only" sqref="BC243:BC245 AD243" xr:uid="{F9BDA5C9-46F4-4A29-80F1-749D7BB00747}"/>
    <dataValidation allowBlank="1" showInputMessage="1" showErrorMessage="1" promptTitle="Gearing" prompt="Bank Debt is unknown." sqref="BC347 AD347" xr:uid="{C82A00DC-FFF4-47DB-B056-BEA1CE491C34}"/>
    <dataValidation allowBlank="1" showInputMessage="1" showErrorMessage="1" promptTitle="Other Appropriations" prompt="Not on Bank or Insurance" sqref="BC277" xr:uid="{ADECB1AC-5B84-41E2-A99A-6C030EB21FD1}"/>
    <dataValidation allowBlank="1" showInputMessage="1" showErrorMessage="1" promptTitle="Stock Turnover" prompt="Not present on Banks or Insurance" sqref="BC341" xr:uid="{2EB65864-D126-414D-800E-FDF07A7613DE}"/>
    <dataValidation allowBlank="1" showInputMessage="1" showErrorMessage="1" promptTitle="Amortisation" prompt="exists on Banks only" sqref="BC267" xr:uid="{B3DB8C75-35A8-4439-9D7D-F79F6A9E8906}"/>
    <dataValidation allowBlank="1" showInputMessage="1" showErrorMessage="1" promptTitle="Address" prompt="Country only" sqref="BC159" xr:uid="{B5FA4745-594A-49E3-B7AE-B5D0E39BD4CC}"/>
    <dataValidation allowBlank="1" showInputMessage="1" showErrorMessage="1" promptTitle="address" prompt="Not always fully available, may just contain CITY element" sqref="G102:G103 G129" xr:uid="{4EBA3F8E-4807-4524-982B-9B73E4E79453}"/>
    <dataValidation allowBlank="1" showInputMessage="1" showErrorMessage="1" promptTitle="Banker Address" prompt="Country only" sqref="AH243" xr:uid="{FBDD00AD-2ED5-4CA0-B6A6-C2D26E67257F}"/>
    <dataValidation allowBlank="1" showInputMessage="1" showErrorMessage="1" promptTitle="Activity Code" prompt="NACE" sqref="BC54:BC55 AD54 BC11 BC13" xr:uid="{140709DD-C356-41CE-9BB2-6C7CF8571E52}"/>
    <dataValidation allowBlank="1" showInputMessage="1" showErrorMessage="1" promptTitle="US Financial Statements" prompt="Only available on public listed companies." sqref="AY259" xr:uid="{90BAA652-1A07-4790-9147-63D51C44B77F}"/>
    <dataValidation allowBlank="1" showInputMessage="1" showErrorMessage="1" promptTitle="Country" prompt="Default to US" sqref="AY75:AZ75 AY69:AZ69" xr:uid="{0A906C0C-D1D5-41D6-822A-5B65E1A0BCF0}"/>
    <dataValidation allowBlank="1" showErrorMessage="1" promptTitle="Activity Code" prompt="NACE rev2" sqref="W45:W46" xr:uid="{9CA51831-64C2-4613-8E50-71EECD5A57BE}"/>
    <dataValidation allowBlank="1" showInputMessage="1" showErrorMessage="1" promptTitle="Activity Code" prompt="NACE rev2" sqref="W54" xr:uid="{39B800E1-BDA4-48E4-9D39-0E648BF5FB20}"/>
    <dataValidation allowBlank="1" showErrorMessage="1" promptTitle="Address" prompt="Country only" sqref="W159:W161" xr:uid="{24A24A15-E1A0-4609-BF0B-39D43D84B409}"/>
    <dataValidation allowBlank="1" showInputMessage="1" showErrorMessage="1" promptTitle="UK" sqref="R4" xr:uid="{80B3018E-A5CB-48B8-B48D-29623CFA4B77}"/>
    <dataValidation allowBlank="1" showInputMessage="1" showErrorMessage="1" promptTitle="creditLimitHistory" prompt="date_x000a_companyValue.currency_x000a_companyValue.value" sqref="R365" xr:uid="{E83B1A58-6B1E-42F8-8163-5A4D65806FEA}"/>
  </dataValidations>
  <hyperlinks>
    <hyperlink ref="A123" location="'detailed elements'!B66" display="(other name elements)" xr:uid="{D3B8A215-5222-46FE-9F20-E66B2D3C1BEC}"/>
    <hyperlink ref="A130" location="'detailed elements'!B73" display="(other structured address elements)" xr:uid="{84C216EA-95ED-4260-B5C9-54512B5BB6FD}"/>
    <hyperlink ref="A160" location="'detailed elements'!B86" display="Address (other structured elements)" xr:uid="{A89FFB56-D4A5-4B91-8D58-78725AFD8D63}"/>
    <hyperlink ref="C50" location="'detailed elements'!D9" display="Yes" xr:uid="{0D5BABBE-CEF2-40F3-ACD9-B886A5033C2A}"/>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Option Button 1">
              <controlPr defaultSize="0" autoFill="0" autoLine="0" autoPict="0">
                <anchor moveWithCells="1">
                  <from>
                    <xdr:col>0</xdr:col>
                    <xdr:colOff>69850</xdr:colOff>
                    <xdr:row>0</xdr:row>
                    <xdr:rowOff>31750</xdr:rowOff>
                  </from>
                  <to>
                    <xdr:col>0</xdr:col>
                    <xdr:colOff>800100</xdr:colOff>
                    <xdr:row>1</xdr:row>
                    <xdr:rowOff>95250</xdr:rowOff>
                  </to>
                </anchor>
              </controlPr>
            </control>
          </mc:Choice>
        </mc:AlternateContent>
        <mc:AlternateContent xmlns:mc="http://schemas.openxmlformats.org/markup-compatibility/2006">
          <mc:Choice Requires="x14">
            <control shapeId="1026" r:id="rId4" name="Option Button 2">
              <controlPr defaultSize="0" autoFill="0" autoLine="0" autoPict="0">
                <anchor moveWithCells="1">
                  <from>
                    <xdr:col>0</xdr:col>
                    <xdr:colOff>69850</xdr:colOff>
                    <xdr:row>1</xdr:row>
                    <xdr:rowOff>69850</xdr:rowOff>
                  </from>
                  <to>
                    <xdr:col>0</xdr:col>
                    <xdr:colOff>1657350</xdr:colOff>
                    <xdr:row>2</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4417D01D-5BAD-4EAC-B2F5-C57E85FE2F76}">
            <xm:f>NOT(ISERROR(SEARCH("-",BE20)))</xm:f>
            <xm:f>"-"</xm:f>
            <x14:dxf>
              <font>
                <color rgb="FF9C5700"/>
              </font>
              <fill>
                <patternFill>
                  <bgColor rgb="FFFFEB9C"/>
                </patternFill>
              </fill>
            </x14:dxf>
          </x14:cfRule>
          <xm:sqref>BE20:BE22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F1431348B5B244BB766EC87E2D33EB" ma:contentTypeVersion="18" ma:contentTypeDescription="Create a new document." ma:contentTypeScope="" ma:versionID="29f3002f8bc1a9ae1cbf3f2ee431789b">
  <xsd:schema xmlns:xsd="http://www.w3.org/2001/XMLSchema" xmlns:xs="http://www.w3.org/2001/XMLSchema" xmlns:p="http://schemas.microsoft.com/office/2006/metadata/properties" xmlns:ns2="e71a1ff4-6522-4a40-8c42-1036569f68ab" xmlns:ns3="8e9fffd7-5f92-4fa0-8c6f-460d5ce6e428" targetNamespace="http://schemas.microsoft.com/office/2006/metadata/properties" ma:root="true" ma:fieldsID="62ad28a39fbf5c946ef012ae7c721ca9" ns2:_="" ns3:_="">
    <xsd:import namespace="e71a1ff4-6522-4a40-8c42-1036569f68ab"/>
    <xsd:import namespace="8e9fffd7-5f92-4fa0-8c6f-460d5ce6e4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a1ff4-6522-4a40-8c42-1036569f6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982a46f-e293-4e59-9ed6-130c1395fb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9fffd7-5f92-4fa0-8c6f-460d5ce6e42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acf784a-ec37-445c-a6a0-04646c1cbc58}" ma:internalName="TaxCatchAll" ma:showField="CatchAllData" ma:web="8e9fffd7-5f92-4fa0-8c6f-460d5ce6e4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F67564-4C55-44F5-9721-C241757B880D}">
  <ds:schemaRefs>
    <ds:schemaRef ds:uri="http://schemas.microsoft.com/sharepoint/v3/contenttype/forms"/>
  </ds:schemaRefs>
</ds:datastoreItem>
</file>

<file path=customXml/itemProps2.xml><?xml version="1.0" encoding="utf-8"?>
<ds:datastoreItem xmlns:ds="http://schemas.openxmlformats.org/officeDocument/2006/customXml" ds:itemID="{BA09ECBB-01CF-4C0B-B2DB-93C95F821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a1ff4-6522-4a40-8c42-1036569f68ab"/>
    <ds:schemaRef ds:uri="8e9fffd7-5f92-4fa0-8c6f-460d5ce6e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api_version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Bennett</dc:creator>
  <cp:keywords/>
  <dc:description/>
  <cp:lastModifiedBy>Hannah Rowe</cp:lastModifiedBy>
  <cp:revision/>
  <dcterms:created xsi:type="dcterms:W3CDTF">2024-10-02T14:58:46Z</dcterms:created>
  <dcterms:modified xsi:type="dcterms:W3CDTF">2025-09-19T08:27:28Z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f412b9e-6fa8-4949-8077-bdc02c4f09f3_Enabled">
    <vt:lpwstr>true</vt:lpwstr>
  </property>
  <property fmtid="{D5CDD505-2E9C-101B-9397-08002B2CF9AE}" pid="3" name="MSIP_Label_9f412b9e-6fa8-4949-8077-bdc02c4f09f3_SetDate">
    <vt:lpwstr>2024-10-02T15:02:42Z</vt:lpwstr>
  </property>
  <property fmtid="{D5CDD505-2E9C-101B-9397-08002B2CF9AE}" pid="4" name="MSIP_Label_9f412b9e-6fa8-4949-8077-bdc02c4f09f3_Method">
    <vt:lpwstr>Privileged</vt:lpwstr>
  </property>
  <property fmtid="{D5CDD505-2E9C-101B-9397-08002B2CF9AE}" pid="5" name="MSIP_Label_9f412b9e-6fa8-4949-8077-bdc02c4f09f3_Name">
    <vt:lpwstr>Unclassified</vt:lpwstr>
  </property>
  <property fmtid="{D5CDD505-2E9C-101B-9397-08002B2CF9AE}" pid="6" name="MSIP_Label_9f412b9e-6fa8-4949-8077-bdc02c4f09f3_SiteId">
    <vt:lpwstr>5dfa2e0a-d586-4313-bcaf-0b5ebb1f9296</vt:lpwstr>
  </property>
  <property fmtid="{D5CDD505-2E9C-101B-9397-08002B2CF9AE}" pid="7" name="MSIP_Label_9f412b9e-6fa8-4949-8077-bdc02c4f09f3_ActionId">
    <vt:lpwstr>a042d884-2492-4d58-8be5-1ddd69690517</vt:lpwstr>
  </property>
  <property fmtid="{D5CDD505-2E9C-101B-9397-08002B2CF9AE}" pid="8" name="MSIP_Label_9f412b9e-6fa8-4949-8077-bdc02c4f09f3_ContentBits">
    <vt:lpwstr>0</vt:lpwstr>
  </property>
</Properties>
</file>